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86" yWindow="450" windowWidth="19410" windowHeight="12585" activeTab="5"/>
  </bookViews>
  <sheets>
    <sheet name="MOVIMIENTO DE TIERRAS" sheetId="1" r:id="rId1"/>
    <sheet name="OBRAS DE DRENAJE" sheetId="2" r:id="rId2"/>
    <sheet name="ESTRUCTURAS" sheetId="3" r:id="rId3"/>
    <sheet name="AFIRMADOS" sheetId="4" r:id="rId4"/>
    <sheet name="SEÑALIZACIÓN" sheetId="5" r:id="rId5"/>
    <sheet name="S.FERROV" sheetId="6" r:id="rId6"/>
    <sheet name="RESUMEN" sheetId="7" r:id="rId7"/>
  </sheets>
  <definedNames>
    <definedName name="_xlnm.Print_Area" localSheetId="3">'AFIRMADOS'!$A$1:$L$902</definedName>
    <definedName name="_xlnm.Print_Area" localSheetId="2">'ESTRUCTURAS'!$A$1:$L$241</definedName>
    <definedName name="_xlnm.Print_Area" localSheetId="0">'MOVIMIENTO DE TIERRAS'!$A$1:$L$239</definedName>
    <definedName name="_xlnm.Print_Area" localSheetId="1">'OBRAS DE DRENAJE'!$A$1:$L$140</definedName>
    <definedName name="_xlnm.Print_Area" localSheetId="5">'S.FERROV'!$A$1:$L$273</definedName>
    <definedName name="_xlnm.Print_Area" localSheetId="4">'SEÑALIZACIÓN'!$A$1:$L$115</definedName>
    <definedName name="_xlnm.Print_Titles" localSheetId="3">'AFIRMADOS'!$1:$3</definedName>
    <definedName name="_xlnm.Print_Titles" localSheetId="2">'ESTRUCTURAS'!$1:$3</definedName>
    <definedName name="_xlnm.Print_Titles" localSheetId="0">'MOVIMIENTO DE TIERRAS'!$1:$3</definedName>
    <definedName name="_xlnm.Print_Titles" localSheetId="1">'OBRAS DE DRENAJE'!$1:$3</definedName>
  </definedNames>
  <calcPr fullCalcOnLoad="1"/>
</workbook>
</file>

<file path=xl/comments1.xml><?xml version="1.0" encoding="utf-8"?>
<comments xmlns="http://schemas.openxmlformats.org/spreadsheetml/2006/main">
  <authors>
    <author>mjsierra</author>
  </authors>
  <commentList>
    <comment ref="B174" authorId="0">
      <text>
        <r>
          <rPr>
            <b/>
            <sz val="9"/>
            <rFont val="Tahoma"/>
            <family val="2"/>
          </rPr>
          <t>mjsierra:</t>
        </r>
        <r>
          <rPr>
            <sz val="9"/>
            <rFont val="Tahoma"/>
            <family val="2"/>
          </rPr>
          <t xml:space="preserve">
AQUÍ NOS QUEDAMOS
</t>
        </r>
      </text>
    </comment>
  </commentList>
</comments>
</file>

<file path=xl/sharedStrings.xml><?xml version="1.0" encoding="utf-8"?>
<sst xmlns="http://schemas.openxmlformats.org/spreadsheetml/2006/main" count="7847" uniqueCount="1913">
  <si>
    <t>Para suelos tolerables y/o si el contenido en yeso &gt; 2%</t>
  </si>
  <si>
    <t>UNE 103302</t>
  </si>
  <si>
    <t>Tongada</t>
  </si>
  <si>
    <t>Ensayo de compactación. Próctor modificado</t>
  </si>
  <si>
    <t>Características geométricas bordillos de hormigón</t>
  </si>
  <si>
    <t>Absorción de agua de bordillos</t>
  </si>
  <si>
    <t>Aspecto y Características geométricas (Diámetro exterior, ovalación, longitud, y espesor de pared)</t>
  </si>
  <si>
    <t>Rigidez anular</t>
  </si>
  <si>
    <t>Aspecto y Características geométricas (Diámetro exterior, interior, longitud, y superficie de infiltración)</t>
  </si>
  <si>
    <t>UNE 83952</t>
  </si>
  <si>
    <t>UNE 83956</t>
  </si>
  <si>
    <t>Se exigirá certificado de dosificación</t>
  </si>
  <si>
    <t>EHE-08. Anejo 22</t>
  </si>
  <si>
    <t xml:space="preserve">Tipo </t>
  </si>
  <si>
    <t>Tipo</t>
  </si>
  <si>
    <t>El certificado tendrá validez durante 6 meses</t>
  </si>
  <si>
    <t>1 a 6</t>
  </si>
  <si>
    <t>Ensayos de hormigón fresco. Parte 2. Ensayo de asentamiento.</t>
  </si>
  <si>
    <t xml:space="preserve"> </t>
  </si>
  <si>
    <t>Día</t>
  </si>
  <si>
    <t>Distintivo de calidad oficialmente reconocido</t>
  </si>
  <si>
    <t>En caso de presentación de este documento ne será necesaria la realización de ensayos en control de producción</t>
  </si>
  <si>
    <t>Doblado simple, doblado-desdoblado en barras de acero corrugado</t>
  </si>
  <si>
    <t>Diámetro y fabricante</t>
  </si>
  <si>
    <t>UNE-EN 1401-1</t>
  </si>
  <si>
    <t>UNE-EN 744</t>
  </si>
  <si>
    <t>UNE-EN ISO 9969</t>
  </si>
  <si>
    <t>CAPÍTULO V: SEÑALIZACIÓN Y BALIZAMIENTO</t>
  </si>
  <si>
    <t>1.- MARCAS VIALES EN SEÑALIZACIÓN HORIZONTAL (BLANCAS)</t>
  </si>
  <si>
    <t>Si el producto posee Sello de Calidad, se podrá eximir, a juicio del Director de Obra, de los ensayos de Control de Producción</t>
  </si>
  <si>
    <t>Tipo / Procedencia</t>
  </si>
  <si>
    <t>Color y factor de luminancia</t>
  </si>
  <si>
    <t xml:space="preserve">Poder cubriente </t>
  </si>
  <si>
    <t>Dotación</t>
  </si>
  <si>
    <t xml:space="preserve">Resistencia al deslizamiento </t>
  </si>
  <si>
    <t>Granulometría microesferas</t>
  </si>
  <si>
    <t>Índice de refracción</t>
  </si>
  <si>
    <t>Resistencia al agua, al ácido clorhídrico, al cloruro de calcio y al sulfuro de sodio</t>
  </si>
  <si>
    <t xml:space="preserve">Tratamiento superficial </t>
  </si>
  <si>
    <t>Estos ensayos se realizarán al finalizar las obras y antes de cumplirse el periodo de garantía</t>
  </si>
  <si>
    <t xml:space="preserve">Coeficiente de retrorreflexión </t>
  </si>
  <si>
    <t>Características dimensionales</t>
  </si>
  <si>
    <t>Zona retrorreflectante</t>
  </si>
  <si>
    <t xml:space="preserve">Coordenadas cromáticas y factor de luminancia </t>
  </si>
  <si>
    <t>Zona no retrorreflectante</t>
  </si>
  <si>
    <t>Aspecto y estado físico general</t>
  </si>
  <si>
    <t>UNE 135352</t>
  </si>
  <si>
    <t xml:space="preserve">Características generales </t>
  </si>
  <si>
    <t>Coordenadas cromáticas y factor de luminancia</t>
  </si>
  <si>
    <t>Aspecto superficial</t>
  </si>
  <si>
    <t xml:space="preserve">UNE 135352 </t>
  </si>
  <si>
    <t xml:space="preserve">Espesor medio del recubrimiento galvanizado </t>
  </si>
  <si>
    <t>3.- CAPTAFAROS RETRORREFLECTANTES</t>
  </si>
  <si>
    <t>Dimensiones</t>
  </si>
  <si>
    <t xml:space="preserve">Resiliencia </t>
  </si>
  <si>
    <t xml:space="preserve">4.- ESTRUCTURAS DE SEÑALIZACIÓN (PÓRTICOS Y BANDEROLAS) * </t>
  </si>
  <si>
    <t>El control se realizará según el apartado 4 del capítulo III ESTRUCTURAS de estas Recomendaciones</t>
  </si>
  <si>
    <t>CAPÍTULO VI: PLATAFORMA Y SUPERESTRUCTURA FERROVIARIAS</t>
  </si>
  <si>
    <t>1.- TERRAPLENES</t>
  </si>
  <si>
    <t>1.1.- Identificación de los materiales</t>
  </si>
  <si>
    <t>PLIEGO ADIF</t>
  </si>
  <si>
    <t>Densidad y humedad "in situ "</t>
  </si>
  <si>
    <t>Al menos una por terraplen</t>
  </si>
  <si>
    <t xml:space="preserve">2.- PEDRAPLENES  </t>
  </si>
  <si>
    <t>2.1.- Ensayos de control del material</t>
  </si>
  <si>
    <t>Resistencia a compresión simple</t>
  </si>
  <si>
    <t>Durabilidad SDT ("Slake durability test")</t>
  </si>
  <si>
    <t>2.2.- Control de ejecución</t>
  </si>
  <si>
    <t>Densidad in situ de pedraplen</t>
  </si>
  <si>
    <t>En calicata de al menos 2 metros diámetro y profundidad la tongada compactada</t>
  </si>
  <si>
    <t>3.- CUÑAS DE TRANSICIÓN</t>
  </si>
  <si>
    <t>4.- CAPA DE FORMA</t>
  </si>
  <si>
    <t>4.1.- Ensayos de control del material</t>
  </si>
  <si>
    <t>Microdeval húmedo</t>
  </si>
  <si>
    <t>UNE-EN 1097-1</t>
  </si>
  <si>
    <t>4.2.- Control de ejecución</t>
  </si>
  <si>
    <t>Cuando se hayan aceptado cinco lotes de recepción consecutivos, se podrá aplicar a los siguientes un control reducido según PF-7 del PPTGMF</t>
  </si>
  <si>
    <t>Análisis granulométrico de subbalasto</t>
  </si>
  <si>
    <t>Equivalente arena de subbalasto</t>
  </si>
  <si>
    <t>Permeabilidad del subbalasto</t>
  </si>
  <si>
    <t>Contenido de sulfatos</t>
  </si>
  <si>
    <t xml:space="preserve">Porcentaje de partículas trituradas </t>
  </si>
  <si>
    <t>5.2.- Control durante la puesta en obra</t>
  </si>
  <si>
    <t>UNE-EN 933-1/PF-6 del PPTGMF</t>
  </si>
  <si>
    <t>Indice de forma</t>
  </si>
  <si>
    <t>UNE-EN 933-4/PF-6 del PPTGMF</t>
  </si>
  <si>
    <t>Longitud de las piedras</t>
  </si>
  <si>
    <t>En el caso de balasto procedente de reutilización</t>
  </si>
  <si>
    <t>Cuando no se disponga de datos que avalen el comportamiento satisfactorio del árido de balasto bajo condiciones meteorológicas similares a las de uso.</t>
  </si>
  <si>
    <t xml:space="preserve">Densidad relativa y absorción de agua </t>
  </si>
  <si>
    <t>Cuando se observe o sospeche la presencia de partículas de elevada absorción, susceptibles de sufrir daño por la acción del hielo-deshielo</t>
  </si>
  <si>
    <t xml:space="preserve">Resistencia a la acción del sulfato magnésico </t>
  </si>
  <si>
    <t>UNE-EN 1367-2/PPTGMF</t>
  </si>
  <si>
    <t xml:space="preserve">Resistencia a la alteración Sonnenbrand </t>
  </si>
  <si>
    <t>UNE-EN 1367-3/PPTGMF</t>
  </si>
  <si>
    <t>En ciertos basaltos y rocas que contengan sulfatos metálicos.</t>
  </si>
  <si>
    <t>Dureza Brinnell</t>
  </si>
  <si>
    <t>Certificado homologación de cargas</t>
  </si>
  <si>
    <t>En el caso de agua procedente de la red de abastecimiento de agua potable, no será necesaria la realización de los ensayos</t>
  </si>
  <si>
    <t>UNE-EN 13877-3                            UNE-EN 10060</t>
  </si>
  <si>
    <t>Densidad aparente del filler en queroseno</t>
  </si>
  <si>
    <t>Estudio de dosificación de hormigones para pavimentos</t>
  </si>
  <si>
    <t xml:space="preserve">Resistencia a flexotracción </t>
  </si>
  <si>
    <t>Consistencia en cono de Abrams</t>
  </si>
  <si>
    <t>Consistencia en Consistencia en cono de Abrams</t>
  </si>
  <si>
    <t>Auscultación mediante el programa A.D.A.R. (Circular 7/95 de la D.G.C.)</t>
  </si>
  <si>
    <t xml:space="preserve">Índice de Regularidad Internacional </t>
  </si>
  <si>
    <t xml:space="preserve">Coeficiente de rozamiento transversal </t>
  </si>
  <si>
    <t>Semana</t>
  </si>
  <si>
    <t>8.- BETUNES EMPLEADOS EN MEZCLAS BITUMINOSAS Y RIEGOS</t>
  </si>
  <si>
    <t>8.1.- Betunes asfálticos</t>
  </si>
  <si>
    <t xml:space="preserve">Penetración betún </t>
  </si>
  <si>
    <t>Penetración betún</t>
  </si>
  <si>
    <t>Índice de penetración</t>
  </si>
  <si>
    <t>Punto de Fragilidad Fraass</t>
  </si>
  <si>
    <t xml:space="preserve">Punto de Fragilidad Fraass </t>
  </si>
  <si>
    <t xml:space="preserve">Carga de partículas </t>
  </si>
  <si>
    <t>9.1.2.- Control en el momento de empleo</t>
  </si>
  <si>
    <t>En el caso de emulsiones empleadas en riegos de adherencia, imprimación o curado, se considerará como lote en el control de producción la fracción semanal</t>
  </si>
  <si>
    <t>9.1.3.- Control adicional</t>
  </si>
  <si>
    <t xml:space="preserve">Coeficiente de pulimento acelerado </t>
  </si>
  <si>
    <t xml:space="preserve">11.- MEZCLAS BITUMINOSAS EN CALIENTE </t>
  </si>
  <si>
    <t>5.2.- Compactación</t>
  </si>
  <si>
    <t>6.- NEOPRENOS</t>
  </si>
  <si>
    <t>Control dimensional</t>
  </si>
  <si>
    <t>Dureza Shore</t>
  </si>
  <si>
    <t>7.- IMPERMEABILIZACIÓN DE TABLEROS MEDIANTE LÁMINAS BITUMINOSAS</t>
  </si>
  <si>
    <t>Resistencia a tracción</t>
  </si>
  <si>
    <t>8.- ELEMENTOS PREFABRICADOS DE HORMIGÓN PARA ESTRUCTURAS</t>
  </si>
  <si>
    <t>8.1.- Vigas, pilas, dinteles, marcos, arcos y otros elementos estructurales</t>
  </si>
  <si>
    <t xml:space="preserve">8.1.1.- Control de fabricación en planta </t>
  </si>
  <si>
    <t>8.2.- Elementos para encofrado o prelosa en tableros</t>
  </si>
  <si>
    <t>8.3.- Impostas y barreras rígidas</t>
  </si>
  <si>
    <t>9.- BARANDILLAS Y OTROS ELEMENTOS AUXILIARES METÁLICOS</t>
  </si>
  <si>
    <t>CAPÍTULO I: MOVIMIENTO DE TIERRAS</t>
  </si>
  <si>
    <t>1.- CARACTERIZACIÓN DEL TERRENO NATURAL SUBYACENTE</t>
  </si>
  <si>
    <t>1.1.- Identificación del terreno natural subyacente</t>
  </si>
  <si>
    <t>Al menos 1 ensayo por estrato en profundidad no inferior a 2m</t>
  </si>
  <si>
    <t>UNE 103103                  UNE 103104</t>
  </si>
  <si>
    <t>Humedad mediante secado en estufa</t>
  </si>
  <si>
    <t>UNE 103300</t>
  </si>
  <si>
    <t xml:space="preserve">Ensayo de colpaso en suelos </t>
  </si>
  <si>
    <t xml:space="preserve">Contenido de yeso en suelos </t>
  </si>
  <si>
    <t xml:space="preserve">Presión de hinchamiento de un suelo en edómetro </t>
  </si>
  <si>
    <t>UNE 103602</t>
  </si>
  <si>
    <t>1.2.- Compactación</t>
  </si>
  <si>
    <t>1.3.- Comprobación en desmontes</t>
  </si>
  <si>
    <t xml:space="preserve">Ensayo de corte directo en suelos (sin consolidar y sin drenaje) </t>
  </si>
  <si>
    <t>UNE 103401</t>
  </si>
  <si>
    <t>2.- ESTABILIZACIÓN DE SUELOS CON CAL O CEMENTO</t>
  </si>
  <si>
    <t>UNE 103103               UNE 103104</t>
  </si>
  <si>
    <t>Contenido de sulfatos solubles en suelos</t>
  </si>
  <si>
    <t>UNE 103201</t>
  </si>
  <si>
    <t xml:space="preserve">Ensayo de hinchamiento libre en edómetro </t>
  </si>
  <si>
    <t>Origen</t>
  </si>
  <si>
    <t>UNE-EN 459-2</t>
  </si>
  <si>
    <t>2.3.- Dosificación de la mezcla</t>
  </si>
  <si>
    <t xml:space="preserve">Fórmula de trabajo para estabilización de suelo con cal  </t>
  </si>
  <si>
    <t xml:space="preserve">Con al menos 3 porcentajes distintos de cal o cemento.                                                                                                        </t>
  </si>
  <si>
    <t xml:space="preserve">Fórmula de trabajo para estabilización de suelo con cemento  </t>
  </si>
  <si>
    <t xml:space="preserve">Plazo de trabajabilidad  </t>
  </si>
  <si>
    <t>Solo para estabilización de suelo con cemento</t>
  </si>
  <si>
    <t>2.4.- Control de ejecución (suelo estabilizado con cal )</t>
  </si>
  <si>
    <t>Eficacia de disgregación. (Antes de estabilización)</t>
  </si>
  <si>
    <t>pH en suelos</t>
  </si>
  <si>
    <t>Contenido en cal del suelo estabilizado</t>
  </si>
  <si>
    <t>2.5.- Control de ejecución (suelo estabilizado con cemento )</t>
  </si>
  <si>
    <r>
      <t>Dosificación de cemento (m</t>
    </r>
    <r>
      <rPr>
        <vertAlign val="superscript"/>
        <sz val="9"/>
        <rFont val="NewsGotT"/>
        <family val="0"/>
      </rPr>
      <t>2</t>
    </r>
    <r>
      <rPr>
        <sz val="9"/>
        <rFont val="NewsGotT"/>
        <family val="0"/>
      </rPr>
      <t xml:space="preserve"> suelo estabilizado)</t>
    </r>
  </si>
  <si>
    <t>En capas de asiento</t>
  </si>
  <si>
    <t>3.- TERRAPLENES</t>
  </si>
  <si>
    <t>Uno u otro según especifique el Pliego del Proyecto</t>
  </si>
  <si>
    <t xml:space="preserve">Contenido de sales solubles en suelos </t>
  </si>
  <si>
    <t>Densidad relativa de las partículas de un suelo</t>
  </si>
  <si>
    <t>Densidad y humedad in situ en suelos y zahorras (franja central)</t>
  </si>
  <si>
    <t>Densidad y humedad in situ en suelos y zahorras (franja de borde)</t>
  </si>
  <si>
    <t>5.- PEDRAPLENES  (Incluso piedra para encachados)</t>
  </si>
  <si>
    <t>Análisis granulométrico de material para pedraplén</t>
  </si>
  <si>
    <t xml:space="preserve">Coeficiente de desgaste Los Ángeles </t>
  </si>
  <si>
    <t>Estabilidad frente a la acción de desmoronamiento en agua</t>
  </si>
  <si>
    <t xml:space="preserve">Ensayo de huella </t>
  </si>
  <si>
    <t xml:space="preserve">6.- ESCOLLERAS </t>
  </si>
  <si>
    <t>Análisis granulométrico de material para escollera</t>
  </si>
  <si>
    <t>UNE-EN 13383-2</t>
  </si>
  <si>
    <t>Forma partículas en escollera</t>
  </si>
  <si>
    <t>UNE-EN 1097-6</t>
  </si>
  <si>
    <t>En el caso de contacto con flujos de agua</t>
  </si>
  <si>
    <t xml:space="preserve">Estabilidad frente a la acción de los ciclos humedad sequedad (25 ciclos) </t>
  </si>
  <si>
    <t>A criterio de Dirección de Obra en el caso de contacto con flujos de agua</t>
  </si>
  <si>
    <t>7.- GRAVAS PARA DRENES VERTICALES (Mejora del terreno)</t>
  </si>
  <si>
    <t>UNE 103103                   UNE 103104</t>
  </si>
  <si>
    <t>8.- ESTRUCTURAS DE SUELO REFORZADO (Tierra armada y similares)</t>
  </si>
  <si>
    <t>8.1.- Control del material de relleno</t>
  </si>
  <si>
    <t>8.1.1.- Control de procedencia del material de relleno</t>
  </si>
  <si>
    <t>Ensayo de corte directo en suelos  (sin consolidar y sin drenaje)</t>
  </si>
  <si>
    <t xml:space="preserve">Contenido de sulfuros </t>
  </si>
  <si>
    <t xml:space="preserve">Determinación resistividad </t>
  </si>
  <si>
    <t>En suelo saturado durante una hora a 20ºC</t>
  </si>
  <si>
    <t xml:space="preserve">Contenido en cloruros solubles en agua en áridos </t>
  </si>
  <si>
    <t>UNE-EN 1744-1</t>
  </si>
  <si>
    <t xml:space="preserve">Contenido en sulfatos solubles en agua </t>
  </si>
  <si>
    <t>8.1.2.- Control de ejecución del relleno</t>
  </si>
  <si>
    <t>Equivalente de arena en áridos</t>
  </si>
  <si>
    <t>8.2.- Características de los flejes</t>
  </si>
  <si>
    <t>Certificado del material de flejes</t>
  </si>
  <si>
    <t>M.P.E.E.S.R.</t>
  </si>
  <si>
    <t>Comprobación del aspecto superficial del recubrimiento (flejes)</t>
  </si>
  <si>
    <t>8.3.- Compactación del relleno</t>
  </si>
  <si>
    <t>Densidad y humedad in situ en suelos y zahorras (zonas especiales)</t>
  </si>
  <si>
    <t>9.- ANCLAJES DE ESTABILIZACIÓN DEL TERRENO</t>
  </si>
  <si>
    <t>9.1.- Identificación de los aceros</t>
  </si>
  <si>
    <t>9.1.1.- Barras corrugadas</t>
  </si>
  <si>
    <t>Control documental</t>
  </si>
  <si>
    <t>Control mediante ensayos</t>
  </si>
  <si>
    <t>UNE-EN 10080</t>
  </si>
  <si>
    <t>UNE-EN ISO 15630-1</t>
  </si>
  <si>
    <t>*         **</t>
  </si>
  <si>
    <t>9.1.2.- Cordones</t>
  </si>
  <si>
    <t>9.2.- Caracterización de la lechada de inyección</t>
  </si>
  <si>
    <t>Reducción de volumen de lechada de inyección</t>
  </si>
  <si>
    <t xml:space="preserve">Resistencia a compresión  </t>
  </si>
  <si>
    <t>9.3.- Control de puesta en carga de anclajes</t>
  </si>
  <si>
    <t xml:space="preserve">Ensayo de puesta en carga de un anclaje (ensayo de adecuación o idoneidad)  </t>
  </si>
  <si>
    <t>NLT 257-258</t>
  </si>
  <si>
    <t xml:space="preserve">Ensayo de puesta en carga de un anclaje (ensayo de aceptación)  </t>
  </si>
  <si>
    <t>9.4.- Control de las instalaciones</t>
  </si>
  <si>
    <t>9.1.- Identificación de los elementos metálicos y su protección</t>
  </si>
  <si>
    <t>Espesor de pinturas</t>
  </si>
  <si>
    <t>UNE-EN ISO 2808</t>
  </si>
  <si>
    <t>Espesor del galvanizado (Método magnético)</t>
  </si>
  <si>
    <t>UNE-EN ISO 2178</t>
  </si>
  <si>
    <t>10.- PRUEBAS DE CARGA EN ESTRUCTURAS</t>
  </si>
  <si>
    <t>Prueba de carga estructura</t>
  </si>
  <si>
    <t>11.- HORMIGÓN AUTOCOMPACTANTE</t>
  </si>
  <si>
    <t xml:space="preserve"> Caracterización de la fluidez. Ensayo del escurrimiento</t>
  </si>
  <si>
    <t>Caracterización de la fluidez en presencia de barras. Método de la caja en L</t>
  </si>
  <si>
    <t>Determinación del tiempo abierto</t>
  </si>
  <si>
    <t>Las probetas para resistencia a compresión se fabricarán por vertido simple, de una sola vez y sin compactación</t>
  </si>
  <si>
    <t>Sólo se realizará si se trata de un hormigón densamente armado o pretensado</t>
  </si>
  <si>
    <t xml:space="preserve">Control visual del aspecto de superficie </t>
  </si>
  <si>
    <t xml:space="preserve">Características geométricas de elementos y perfiles de uniones </t>
  </si>
  <si>
    <t xml:space="preserve">UNE-EN ISO 12236  </t>
  </si>
  <si>
    <t>Resistencia a choques externos</t>
  </si>
  <si>
    <t xml:space="preserve">UNE 7178                             </t>
  </si>
  <si>
    <t xml:space="preserve">Resistencia a la flexión </t>
  </si>
  <si>
    <t>Partida</t>
  </si>
  <si>
    <t>UNE 103101</t>
  </si>
  <si>
    <t>UNE 103204</t>
  </si>
  <si>
    <t>UNE 103502</t>
  </si>
  <si>
    <t>UNE 103500</t>
  </si>
  <si>
    <t>UNE 103601</t>
  </si>
  <si>
    <t>UNE 103501</t>
  </si>
  <si>
    <t>UNE-EN 933-1</t>
  </si>
  <si>
    <t>UNE-EN 1097-2</t>
  </si>
  <si>
    <t>UNE-EN 933-8</t>
  </si>
  <si>
    <t>OBSERVACIONES</t>
  </si>
  <si>
    <t>Límites de Atterberg</t>
  </si>
  <si>
    <t>Contenido de sales solubles en suelos</t>
  </si>
  <si>
    <t>Contenido de materia orgánica en suelos</t>
  </si>
  <si>
    <t>Contenido de yeso en suelos</t>
  </si>
  <si>
    <t>Ensayo de hinchamiento libre en edómetro</t>
  </si>
  <si>
    <t>Determinación en laboratorio del Índice C.B.R. de un suelo</t>
  </si>
  <si>
    <t>Procedencia</t>
  </si>
  <si>
    <t>NORMA O PROCEDIMIENTO</t>
  </si>
  <si>
    <t>Resistencia mecánica (aplastamiento)</t>
  </si>
  <si>
    <t>Características geométricas tubos prefabricados de hormigón</t>
  </si>
  <si>
    <t>Análisis granulométrico de material granular</t>
  </si>
  <si>
    <t>UNE 103103 / UNE 103104</t>
  </si>
  <si>
    <t>Coeficiente de desgaste Los Ángeles</t>
  </si>
  <si>
    <t xml:space="preserve">Determinación del contenido total de sulfatos en agua </t>
  </si>
  <si>
    <t>UNE-EN ISO 10319</t>
  </si>
  <si>
    <t>CÓDIGO</t>
  </si>
  <si>
    <t>Certificado de adherencia en barras de acero corrugado</t>
  </si>
  <si>
    <t xml:space="preserve">Si el producto posee Sello de Calidad, se podrá eximir, a juicio del Director de Obra, de la realización de los ensayos de Control de Producción. </t>
  </si>
  <si>
    <t>3110</t>
  </si>
  <si>
    <t xml:space="preserve">Características geométricas y tolerancias y aspecto  </t>
  </si>
  <si>
    <t>Espesor de chapa</t>
  </si>
  <si>
    <t>Calidad y espesor del galvanizado (chapa)</t>
  </si>
  <si>
    <t>Calidad y espesor del galvanizado (tornillos)</t>
  </si>
  <si>
    <t>Comprobación del par de apriete de los tornillos</t>
  </si>
  <si>
    <t>Obra</t>
  </si>
  <si>
    <t>pH</t>
  </si>
  <si>
    <t xml:space="preserve">Determinación de cloruros en agua </t>
  </si>
  <si>
    <t>Determinación del contenido de sulfuros</t>
  </si>
  <si>
    <t>Resistencia eléctrica del agua</t>
  </si>
  <si>
    <t>3002</t>
  </si>
  <si>
    <t>Verificación planta prefabricados</t>
  </si>
  <si>
    <t>Planta</t>
  </si>
  <si>
    <t>4.- HORMIGÓN ESTRUCTURAL EN OBRAS DE DRENAJE</t>
  </si>
  <si>
    <t>Verificación planta hormigón</t>
  </si>
  <si>
    <t>Nº</t>
  </si>
  <si>
    <t>ENSAYO</t>
  </si>
  <si>
    <t>ENSAYOS</t>
  </si>
  <si>
    <t>TAMAÑO LOTE</t>
  </si>
  <si>
    <t>Condición de filtro</t>
  </si>
  <si>
    <t>Características geométricas de barras de acero corrugado</t>
  </si>
  <si>
    <t>Ensayo de tracción en barras de acero corrugado</t>
  </si>
  <si>
    <t xml:space="preserve">Densidad y humedad "in situ" </t>
  </si>
  <si>
    <t>I.T.</t>
  </si>
  <si>
    <t>Análisis granulométrico de suelos</t>
  </si>
  <si>
    <t>Coeficiente de uniformidad</t>
  </si>
  <si>
    <t>Equivalente de arena de áridos</t>
  </si>
  <si>
    <t>*</t>
  </si>
  <si>
    <t xml:space="preserve">Ensayo de colapso en suelos </t>
  </si>
  <si>
    <t xml:space="preserve">Carga con placa estática </t>
  </si>
  <si>
    <t xml:space="preserve">Resistencia al punzonamiento estático en geotextiles </t>
  </si>
  <si>
    <t xml:space="preserve">Resistencia al aplastamiento </t>
  </si>
  <si>
    <t xml:space="preserve">Resistencia bajo carga vertical </t>
  </si>
  <si>
    <t xml:space="preserve">Estanquidad frente al agua </t>
  </si>
  <si>
    <t>Resistencia a compresión</t>
  </si>
  <si>
    <t xml:space="preserve">Verificación planta de áridos </t>
  </si>
  <si>
    <t>UNE-EN 13674-1</t>
  </si>
  <si>
    <t>Densidad relativa y absorción de áridos</t>
  </si>
  <si>
    <t>Análisis granulométrico del polvo mineral (tamizado en corriente de aire)</t>
  </si>
  <si>
    <t>UNE EN 933-10</t>
  </si>
  <si>
    <t>Densidad aparente</t>
  </si>
  <si>
    <t>En el caso de poseer marcado CE, el Director de la Obra podrá eximir realizar el control de producción de procedencia</t>
  </si>
  <si>
    <t>Verificación planta M.B.C.</t>
  </si>
  <si>
    <t>Verificación de la fórmula de trabajo</t>
  </si>
  <si>
    <t xml:space="preserve">Ensayo de pérdida de partículas </t>
  </si>
  <si>
    <t>Para mezclas drenantes</t>
  </si>
  <si>
    <t xml:space="preserve">Ensayo de escurrimiento </t>
  </si>
  <si>
    <t>Para mezclas drenantes y discontínuas tipo BBTM B</t>
  </si>
  <si>
    <t>Ensayo de rodadura de las mezclas bituminosas mediante la pista de ensayo en laboratorio</t>
  </si>
  <si>
    <t>Valor del módulo dinámico a 20ºC.</t>
  </si>
  <si>
    <t>Sólo para las mezclas de alto módulo</t>
  </si>
  <si>
    <t>Determinación de la granulometría de los áridos extraídos</t>
  </si>
  <si>
    <t>Contenido de ligante en mezclas bituminosas</t>
  </si>
  <si>
    <t>Determinación de la densidad máxima de la mezcla</t>
  </si>
  <si>
    <t>Contenido de huecos</t>
  </si>
  <si>
    <t>Pérdida de partículas</t>
  </si>
  <si>
    <t>Macrotextura superficial. Determinación del círculo de arena en el tramo de prueba</t>
  </si>
  <si>
    <t>Densidad y espesor sobre testigos</t>
  </si>
  <si>
    <t>Permeabilidad in situ mezclas drenantes</t>
  </si>
  <si>
    <t>Para mezclas drenantes y las discontínuas tipo BBTM B</t>
  </si>
  <si>
    <t>Ensayos para cada fracción o tamaño</t>
  </si>
  <si>
    <t>En el caso de no disponer de marcado CE los áridos, el control de producción realizará los mismos ensayos y con la misma frecuencia que los asignados al control de recepción. Los ensayos de densidad y absorción son para cada fracción o tamaño. El ensayo de pulimento solo se solicita para las capas de rodadura.</t>
  </si>
  <si>
    <t>Coeficiente pulimento acelerado</t>
  </si>
  <si>
    <t>Análisis granulométrico del árido combinado</t>
  </si>
  <si>
    <t>Sensibilidad al agua (mezcla fabricada en planta)</t>
  </si>
  <si>
    <t>Tipo de mezcla y semana</t>
  </si>
  <si>
    <t>Índice de Regularidad Internacional (I.R.I.)</t>
  </si>
  <si>
    <t xml:space="preserve">Densidad relativa y absorción de áridos </t>
  </si>
  <si>
    <t>Del material a triturar</t>
  </si>
  <si>
    <t>Análisis granulométrico del filler</t>
  </si>
  <si>
    <t>Verificación planta M.B.F.</t>
  </si>
  <si>
    <t>Deberá estar ensayado en la fase de proyecto</t>
  </si>
  <si>
    <t>A la salida de la extendedora, antes de compactar</t>
  </si>
  <si>
    <t>A diferentes edades de maduración</t>
  </si>
  <si>
    <t>5.2.- Control de la unidad terminada</t>
  </si>
  <si>
    <t>El ensayo se realizará sobre 25 elementos</t>
  </si>
  <si>
    <t xml:space="preserve">Aspecto del recubrimiento </t>
  </si>
  <si>
    <t>Masa y espesor de recubrimiento</t>
  </si>
  <si>
    <t xml:space="preserve">Regularidad superficial </t>
  </si>
  <si>
    <t>PG-3 704.6.2</t>
  </si>
  <si>
    <t>Mediante regla de 3 metros</t>
  </si>
  <si>
    <t xml:space="preserve">Verificación planta hormigón </t>
  </si>
  <si>
    <t>Barreras hormigonadas in situ</t>
  </si>
  <si>
    <t>Aspecto superficial barreras de seguridad de hormigón</t>
  </si>
  <si>
    <t xml:space="preserve">Resistencia a compresión </t>
  </si>
  <si>
    <t xml:space="preserve">Verificación planta prefabricados </t>
  </si>
  <si>
    <t>Resistencia a compresión sobre testigos (barreras de hormigón)</t>
  </si>
  <si>
    <t>CAPÍTULO III: ESTRUCTURAS</t>
  </si>
  <si>
    <t>1.- HORMIGÓN</t>
  </si>
  <si>
    <t>1.1.- Identificación de los componentes</t>
  </si>
  <si>
    <t>1.1.1.- Identificación del árido fino</t>
  </si>
  <si>
    <t>Análisis granulométrico de áridos</t>
  </si>
  <si>
    <t>Equivalente arena.</t>
  </si>
  <si>
    <t xml:space="preserve"> Azul de metileno</t>
  </si>
  <si>
    <t>UNE-EN 933-9</t>
  </si>
  <si>
    <t>Si no cumple el Equivalente de arena y se trata de un árido calizo</t>
  </si>
  <si>
    <t>Absorción de agua</t>
  </si>
  <si>
    <t>Contenido de compuestos totales de azufre</t>
  </si>
  <si>
    <t>Contenido de sulfatos solubles en ácido</t>
  </si>
  <si>
    <t xml:space="preserve">Contenido de cloruros solubles en agua en áridos </t>
  </si>
  <si>
    <t>Análisis cualitativo de materia orgánica</t>
  </si>
  <si>
    <t>Resistencia frente a disoluciones de sulfato magnésico</t>
  </si>
  <si>
    <t>UNE-EN 1367-2</t>
  </si>
  <si>
    <t>Sólo para clase de exposición H o F y absorción &gt; 1%</t>
  </si>
  <si>
    <t xml:space="preserve">Análisis petrográfico </t>
  </si>
  <si>
    <t>UNE-EN 932-3</t>
  </si>
  <si>
    <t>Reactividad álcali-sílice y álcali-silicato de los áridos. Método acelerado en probetas de mortero.</t>
  </si>
  <si>
    <t>UNE 146508 EX</t>
  </si>
  <si>
    <t>Reactividad álcali-carbonato</t>
  </si>
  <si>
    <r>
      <t>1.1.2.- Identificación del árido grueso*</t>
    </r>
    <r>
      <rPr>
        <sz val="9"/>
        <rFont val="NewsGotT"/>
        <family val="0"/>
      </rPr>
      <t xml:space="preserve"> </t>
    </r>
  </si>
  <si>
    <t>Contenido terrones de arcilla</t>
  </si>
  <si>
    <t>UNE 7133</t>
  </si>
  <si>
    <t>Índice de lajas</t>
  </si>
  <si>
    <t>UNE-EN 933-3</t>
  </si>
  <si>
    <t>Coeficiente de desgaste Los Angeles</t>
  </si>
  <si>
    <t>Sólo para clase de exposición H o F y absorción &gt; 1%. Si el árido grueso es de la misma naturaleza que el fino no es necesario la realización de ensayos sobre las dos fracciones</t>
  </si>
  <si>
    <t>1.1.3.- Agua</t>
  </si>
  <si>
    <t xml:space="preserve">Determinación del contenido en aceites y grasas en el agua </t>
  </si>
  <si>
    <t>UNE 7235</t>
  </si>
  <si>
    <t>Ensayo de compactación. Próctor normal</t>
  </si>
  <si>
    <t xml:space="preserve">Ensayo de compactación. Próctor modificado </t>
  </si>
  <si>
    <t>1</t>
  </si>
  <si>
    <t xml:space="preserve">Determinación de hidratos de carbono en agua </t>
  </si>
  <si>
    <t>UNE 7132</t>
  </si>
  <si>
    <t xml:space="preserve">Determinación de cloruros en el agua </t>
  </si>
  <si>
    <t>UNE 7178</t>
  </si>
  <si>
    <t>Determinación del contenido total de sustancias disueltas en agua</t>
  </si>
  <si>
    <t>UNE 83957</t>
  </si>
  <si>
    <t xml:space="preserve">pH del agua </t>
  </si>
  <si>
    <t>1.1.4.- Cemento</t>
  </si>
  <si>
    <t>UNE-EN 196-2</t>
  </si>
  <si>
    <t>UNE-EN 196-3</t>
  </si>
  <si>
    <t>UNE-EN 196-1</t>
  </si>
  <si>
    <t>Tiempo de fraguado en cementos</t>
  </si>
  <si>
    <t>Según especificaciones de EHE-08</t>
  </si>
  <si>
    <t>Comprobación de integridad estructural mediante ensayo sónico de impedancia mecánica con martillo de mano</t>
  </si>
  <si>
    <t>Comprobación de integridad estructural mediante ensayo de transparencia sónica (cross-hole) en pilote instrumentado con 3 tubos de acero (Tres diagrafías por pilote)</t>
  </si>
  <si>
    <t>Comprobación de integridad estructural mediante ensayo de transparencia sónica (cross-hole) en pilote instrumentado con 4 tubos de acero (Seis diagrafías por pilote)</t>
  </si>
  <si>
    <t>Comprobación de integridad estructural mediante ensayo de transparencia sónica (cross-hole) en pilote instrumentado con más de 4 tubos de acero (Diez diagrafías por pilote)</t>
  </si>
  <si>
    <t>Comprobación de integridad estructural mediante ensayo de transparencia sónica (cross-hole) en muro pantalla instrumentado con 3 tubos de acero (Tres diagrafías por pantalla)</t>
  </si>
  <si>
    <t>2.- ACERO CORRUGADO PARA ARMAR (ARMADURAS PASIVAS)</t>
  </si>
  <si>
    <t>2.1.- Control documental</t>
  </si>
  <si>
    <t>3.- ACERO PARA TENSADOS (ARMADURAS ACTIVAS)</t>
  </si>
  <si>
    <t>3.1.- Identificación de los aceros</t>
  </si>
  <si>
    <t>3.1.1.- Alambres</t>
  </si>
  <si>
    <t>3.1.1.1.- Control documenntal</t>
  </si>
  <si>
    <t>Se exigirá certificado de conformidad frente a corrosión bajo tensión</t>
  </si>
  <si>
    <t>Art. 34 EHE-08</t>
  </si>
  <si>
    <t>Sólo se exigirá para suministros superiores a 100 Tm</t>
  </si>
  <si>
    <t>Se exigirá copia del certificado de trazabilidad</t>
  </si>
  <si>
    <t>Art. 89 EHE-08</t>
  </si>
  <si>
    <t>3.1.1.2.- Ensayos</t>
  </si>
  <si>
    <t>UNE 36094</t>
  </si>
  <si>
    <t>Diámetro</t>
  </si>
  <si>
    <t>3.1.2.- Barras</t>
  </si>
  <si>
    <t>3.1.2.1.- Control documental</t>
  </si>
  <si>
    <t>3.1.2.2.- Ensayos</t>
  </si>
  <si>
    <t>3.1.3.- Cordones</t>
  </si>
  <si>
    <t>3.1.3.1.- Control documental</t>
  </si>
  <si>
    <t>3.1.3.2.- Ensayos</t>
  </si>
  <si>
    <t>3.2.- Caracterización de la lechada de inyección</t>
  </si>
  <si>
    <t>Fluidez de lechada de inyección</t>
  </si>
  <si>
    <t>UNE-EN 445</t>
  </si>
  <si>
    <t>Exudación de lechada de inyección</t>
  </si>
  <si>
    <t>Reducción de volumen</t>
  </si>
  <si>
    <t>3.3.- Control de las instalaciones</t>
  </si>
  <si>
    <t>Verificación instalación de tesado</t>
  </si>
  <si>
    <t>Equipo</t>
  </si>
  <si>
    <t>4.- ACERO LAMINADO EN ESTRUCTURAS</t>
  </si>
  <si>
    <t>4.1.- Identificación de los perfiles</t>
  </si>
  <si>
    <t>Tipo acero</t>
  </si>
  <si>
    <t>Determinación cuantitativa de fósforo</t>
  </si>
  <si>
    <t>UNE 7029</t>
  </si>
  <si>
    <t>Determinación cuantitativa de azufre</t>
  </si>
  <si>
    <t>UNE 7019</t>
  </si>
  <si>
    <t>Estructura</t>
  </si>
  <si>
    <t>Ensayo de doblado sobre probetas</t>
  </si>
  <si>
    <t>UNE-EN ISO 1461</t>
  </si>
  <si>
    <t>UNE 14044</t>
  </si>
  <si>
    <t>Certificado homologación de soldadores</t>
  </si>
  <si>
    <t>CAPÍTULO IV: AFIRMADOS</t>
  </si>
  <si>
    <t>1.- ZAHORRAS</t>
  </si>
  <si>
    <t>Si el material utilizado estuviese en posesión de una marca, sello o distintivo de calidad homologado, el Director de las Obras podrá eximir de los ensayos de control de procedencia</t>
  </si>
  <si>
    <t>Verificación planta de áridos</t>
  </si>
  <si>
    <t>Análisis granulométrico de zahorra</t>
  </si>
  <si>
    <t>UNE-EN  933-1</t>
  </si>
  <si>
    <t>Contenido de materia orgánica</t>
  </si>
  <si>
    <t>Coeficiente de Los Angeles</t>
  </si>
  <si>
    <t xml:space="preserve">Azul de metileno </t>
  </si>
  <si>
    <t>Porcentaje de partículas trituradas</t>
  </si>
  <si>
    <t>UNE-EN 933-5</t>
  </si>
  <si>
    <t>Solo para zahorras artificiales</t>
  </si>
  <si>
    <t>UNE-EN 1097-5</t>
  </si>
  <si>
    <t xml:space="preserve">Densidad in situ y humedad "in situ" </t>
  </si>
  <si>
    <t>Carga con placa estática</t>
  </si>
  <si>
    <t>2.- SUELO CEMENTO</t>
  </si>
  <si>
    <t>2.2.- Control de ejecución. Material granular para la fabricación del suelocemento</t>
  </si>
  <si>
    <t>Fórmula de trabajo suelo cemento</t>
  </si>
  <si>
    <t>Resistencia a compresión simple (7 días)</t>
  </si>
  <si>
    <t>Como mínimo 2 veces al día</t>
  </si>
  <si>
    <t>Determinación del espesor de la capa. Extracción de probetas testigo</t>
  </si>
  <si>
    <t>3.- GRAVA-CEMENTO</t>
  </si>
  <si>
    <t>Contenido de terrones de arcilla</t>
  </si>
  <si>
    <t>Mes</t>
  </si>
  <si>
    <t xml:space="preserve">Fórmula de trabajo para gravacemento </t>
  </si>
  <si>
    <t xml:space="preserve">El ensayo de azul de metileno se realizará cuando se requiera </t>
  </si>
  <si>
    <t>4.2.- Comprobación de la Dosificación de la Grava - Emulsión</t>
  </si>
  <si>
    <t>4.3.- Control de fabricación de la Grava-Emulsión (en obra)</t>
  </si>
  <si>
    <t>4.4.- Control de la Grava-Emulsión fabricada</t>
  </si>
  <si>
    <t>Análisis granulométrico de los áridos recuperados de las mezclas bituminosas</t>
  </si>
  <si>
    <t>Ensayo de inmersión - compresión (mezcla fabricada en planta)</t>
  </si>
  <si>
    <t>4.5.- Control de extensión y compactación</t>
  </si>
  <si>
    <t>4.6.- Control final de acabado</t>
  </si>
  <si>
    <t>Densidad, espesor y huecos sobre testigos</t>
  </si>
  <si>
    <t>5.- HORMIGÓN COMPACTADO</t>
  </si>
  <si>
    <t>5.1.- Áridos. Control de procedencia (en instalación)*</t>
  </si>
  <si>
    <t xml:space="preserve">Índice de lajas </t>
  </si>
  <si>
    <t xml:space="preserve">Contenido de terrones de arcilla </t>
  </si>
  <si>
    <t xml:space="preserve">Límites de Atterberg </t>
  </si>
  <si>
    <t xml:space="preserve">5.2.- Áridos. Control de ejecución. Fabricación </t>
  </si>
  <si>
    <t>5.3.- Agua para amasado y curado</t>
  </si>
  <si>
    <t>5.4.- Cemento</t>
  </si>
  <si>
    <t>5.5.- Identificación de las adiciones (cenizas volantes)</t>
  </si>
  <si>
    <t>Contenido en anhídrido sulfúrico</t>
  </si>
  <si>
    <t>Contenido en cloruros</t>
  </si>
  <si>
    <t>Contenido en óxido de calcio libre</t>
  </si>
  <si>
    <t>UNE-EN 451-1</t>
  </si>
  <si>
    <t>Determinación de la finura</t>
  </si>
  <si>
    <t>UNE-EN 451-2</t>
  </si>
  <si>
    <t>Determinación de la pérdida por calcinación</t>
  </si>
  <si>
    <t>Índice de actividad con cemento Portland</t>
  </si>
  <si>
    <t>Estabilidad de volumen Le Chatelier (Expansión)</t>
  </si>
  <si>
    <t>5.6.- Dosificación de la mezcla</t>
  </si>
  <si>
    <t>Estudio dosificación de hormigón compactado</t>
  </si>
  <si>
    <t>5.7.- Ensayos característicos en obra</t>
  </si>
  <si>
    <t>Rotura tracción indirecta (Ensayo brasileño)</t>
  </si>
  <si>
    <t>Como mínimo se realizarán 2 probetas por serie</t>
  </si>
  <si>
    <t>Análisis granulométrico áridos</t>
  </si>
  <si>
    <t>Densidad y humedad "in situ"</t>
  </si>
  <si>
    <t>Proporción de partículas silíceas del árido fino</t>
  </si>
  <si>
    <t>El ensayo de azul de metileno se realizará cuando lo solicite el Director de las obras</t>
  </si>
  <si>
    <t>Azul de metileno</t>
  </si>
  <si>
    <t xml:space="preserve">Coeficiente pulimento acelerado </t>
  </si>
  <si>
    <t>Ensayos de hormigón endurecido. Parte 8. Profundidad de penetración de agua bajo presión (3 probetas)</t>
  </si>
  <si>
    <t xml:space="preserve">Determinación del Índice C.B.R., a 1, 4 y 7 días  </t>
  </si>
  <si>
    <t>UNE EN 13286-42</t>
  </si>
  <si>
    <r>
      <t>Contenido de cal útil como Ca (OH)</t>
    </r>
    <r>
      <rPr>
        <vertAlign val="subscript"/>
        <sz val="9"/>
        <color indexed="8"/>
        <rFont val="NewsGotT"/>
        <family val="0"/>
      </rPr>
      <t>2</t>
    </r>
  </si>
  <si>
    <t>Estabilidad en volumen en cementos</t>
  </si>
  <si>
    <t>Pérdida por calcinación de cementos</t>
  </si>
  <si>
    <t>Resistencia a compresión simple (a 7 días)</t>
  </si>
  <si>
    <t>En los casos que se den en el material a estabilizar</t>
  </si>
  <si>
    <t>Ensayo de colapso en suelos</t>
  </si>
  <si>
    <t>UNE 103406</t>
  </si>
  <si>
    <t>Resistencia a la tracción indirecta</t>
  </si>
  <si>
    <t>UNE 103808</t>
  </si>
  <si>
    <t>Se exigirá que el suministrador es gestor de valorización, etiqueta de producto, certificado de garantía y certificado de suministro.</t>
  </si>
  <si>
    <t>Verificación planta de tratamiento de RCD</t>
  </si>
  <si>
    <t>Modelo de AOPJA</t>
  </si>
  <si>
    <t>Por procedencia</t>
  </si>
  <si>
    <t>UNE 103900</t>
  </si>
  <si>
    <t>UNE 103103
UNE 103104</t>
  </si>
  <si>
    <t>3.2.2.- Control de ejecución. Suelos RCD</t>
  </si>
  <si>
    <t>UNE-EN 933-8. Anexo A</t>
  </si>
  <si>
    <t>UNE-EN 933-9. Anexo A</t>
  </si>
  <si>
    <t>1.3.- Control de procedencia del material RCD (en instalación de áridos) *</t>
  </si>
  <si>
    <t>Sulfatos soluble en agua áridos reciclados</t>
  </si>
  <si>
    <t>1.2.- Control de ejecución zahorra cantera (en obra). Fabricación</t>
  </si>
  <si>
    <t>1.1.- Control de procedencia del material cantera (en instalación de áridos) *</t>
  </si>
  <si>
    <t>Determinación cuantitativa de manganeso</t>
  </si>
  <si>
    <t>Determinación de nitrógeno. Método espectofotométrico</t>
  </si>
  <si>
    <t>4.2.- Material de aporte</t>
  </si>
  <si>
    <t xml:space="preserve">Según norma de ensayo </t>
  </si>
  <si>
    <t>RPX-95, UNE EN 1090-1 y planos</t>
  </si>
  <si>
    <t>RPX-95 y planos</t>
  </si>
  <si>
    <t>Sa 2 1/2 (ISO8501-1)</t>
  </si>
  <si>
    <t>Procedimiento</t>
  </si>
  <si>
    <t>Soldador</t>
  </si>
  <si>
    <t>Inspectores</t>
  </si>
  <si>
    <t>Humedad natural</t>
  </si>
  <si>
    <t>3.3.- Control de procedencia de los áridos RCD*</t>
  </si>
  <si>
    <t>Determinación de compuestos orgánicos que afecten al fraguado y endurecimiento del cemento</t>
  </si>
  <si>
    <t>Verificación planta áridos</t>
  </si>
  <si>
    <t>Se exigirá que el suministrador es gestor de valorización, etiqueta CE, declaración de prestaciones y certificado de suministro.</t>
  </si>
  <si>
    <t>Verificación planta de tratamiento de áridos RCD</t>
  </si>
  <si>
    <t>Clasificación de los componentes del árido grueso</t>
  </si>
  <si>
    <t>Compuestos orgánicos que afectan al fraguado y endurecimiento del cemento</t>
  </si>
  <si>
    <t>Humedad árido grueso</t>
  </si>
  <si>
    <t>Propiedades perceptibles</t>
  </si>
  <si>
    <t>Índice de rotura</t>
  </si>
  <si>
    <t>Contenido de agua</t>
  </si>
  <si>
    <t>Tamizado</t>
  </si>
  <si>
    <t>Tiempo de fluencia</t>
  </si>
  <si>
    <t>No será obligatorio si con el producto se aporta marcado CE</t>
  </si>
  <si>
    <t>Contenido de ligante (Por contenido de agua)</t>
  </si>
  <si>
    <t>Contenido de fluidificante por destilación</t>
  </si>
  <si>
    <t>Adhesividad</t>
  </si>
  <si>
    <t>Densidad relativa y absorción</t>
  </si>
  <si>
    <t>Tamaño / Día</t>
  </si>
  <si>
    <t>Polvo mineral de aportación. Densidad aparente</t>
  </si>
  <si>
    <t xml:space="preserve"> Día</t>
  </si>
  <si>
    <t>Ensayo de sulfato de magnesio</t>
  </si>
  <si>
    <t>UNE 41201 IN</t>
  </si>
  <si>
    <t>Para tráficos T00 a T2 el número de ensayos será 3 al día para control de producción</t>
  </si>
  <si>
    <t>Punto de inflamación en vaso abierto</t>
  </si>
  <si>
    <t xml:space="preserve">Solubilidad </t>
  </si>
  <si>
    <t>Si se suministra con cisternas, se harán estos ensayos por cisterna. Si se fabrica en obra se realizarán 2 de estos ensayos cada 50 Tm, mínimo 2 por día de fabricación. No obstante, no serán obligatorios si el producto dispone de marcado CE</t>
  </si>
  <si>
    <t>Cohesión fuerza-ductilidad</t>
  </si>
  <si>
    <t>Estabilidad al almacenamiento. Diferencia de punto de reblandecimiento</t>
  </si>
  <si>
    <t xml:space="preserve">Punto de inflamación </t>
  </si>
  <si>
    <t>Cambio de masa</t>
  </si>
  <si>
    <t>Penetración retenida</t>
  </si>
  <si>
    <t>Incremento punto de reblandecimiento</t>
  </si>
  <si>
    <t>Análisis granulométrico de los áridos combinados</t>
  </si>
  <si>
    <t>2.1.1.- Cal</t>
  </si>
  <si>
    <t>2.1.2.- Cemento</t>
  </si>
  <si>
    <t xml:space="preserve">En el caso de que el suelo presente un contenido en SO3 &gt; 0,7 %. </t>
  </si>
  <si>
    <t>2.6.- Control de recepción de la unidad terminada</t>
  </si>
  <si>
    <t>Tamaño de partícula</t>
  </si>
  <si>
    <t>Análisis granulométrico</t>
  </si>
  <si>
    <t>Las condiciones granulométricas se referirán al material compactado</t>
  </si>
  <si>
    <t>Forma de las partículas</t>
  </si>
  <si>
    <t>Estabilidad de los áridos y fragmentos de roca frente a la acción de los ciclos de humedad-sequedad</t>
  </si>
  <si>
    <t>NLT-260</t>
  </si>
  <si>
    <t>A criterio de Dirección de Obra y en función del tamaño máximo del material del pedraplén</t>
  </si>
  <si>
    <t>Resistencia a compresión uniaxial (incluyendo extracción y tallado del testigo)</t>
  </si>
  <si>
    <t>Muestreo y reducción de muestras</t>
  </si>
  <si>
    <t>Según punto 4 de: Recomendaciones suelo-cal. AOPJA</t>
  </si>
  <si>
    <t>En el caso de suelos plásticos, para formación de rellenos tipo terraplén</t>
  </si>
  <si>
    <t xml:space="preserve"> Semana</t>
  </si>
  <si>
    <t>2.2.1.- Suelo</t>
  </si>
  <si>
    <r>
      <t>Análisis químico de la cal (</t>
    </r>
    <r>
      <rPr>
        <sz val="9"/>
        <color indexed="8"/>
        <rFont val="NewsGotT"/>
        <family val="0"/>
      </rPr>
      <t xml:space="preserve">MgO, CaO, </t>
    </r>
    <r>
      <rPr>
        <sz val="9"/>
        <color indexed="8"/>
        <rFont val="NewsGotT"/>
        <family val="0"/>
      </rPr>
      <t>CO2 )</t>
    </r>
  </si>
  <si>
    <t>Resistencias mecánicas</t>
  </si>
  <si>
    <t>UNE 80216</t>
  </si>
  <si>
    <t xml:space="preserve">Contenido de cloruros </t>
  </si>
  <si>
    <t xml:space="preserve">Ensayo de compactación. Próctor normal </t>
  </si>
  <si>
    <r>
      <t>3.</t>
    </r>
    <r>
      <rPr>
        <b/>
        <sz val="9"/>
        <rFont val="NewsGotT"/>
        <family val="0"/>
      </rPr>
      <t>3.-</t>
    </r>
    <r>
      <rPr>
        <b/>
        <sz val="9"/>
        <color indexed="8"/>
        <rFont val="NewsGotT"/>
        <family val="0"/>
      </rPr>
      <t xml:space="preserve"> Compactación</t>
    </r>
  </si>
  <si>
    <t>Se exigirá etiqueta de marcado CE y Declaración de Prestaciones</t>
  </si>
  <si>
    <t>Se exigirá etiqueta de marcado CE y Declaración de Prestaciones (solo en el caso de cementos sujetos al marcado CE)</t>
  </si>
  <si>
    <t>Se exigirá etiqueta de marcado CE y Declaración de Prestaciones cuando entre en vigor</t>
  </si>
  <si>
    <t>Expansión volumétrica (Ensayo de hinchamiento acelerado)</t>
  </si>
  <si>
    <t>Ensayo de puzolanicidad</t>
  </si>
  <si>
    <t>UNE-EN 196-5</t>
  </si>
  <si>
    <t>*
**</t>
  </si>
  <si>
    <t>La determinación se realizará en la parte superior e inferior de la tongada</t>
  </si>
  <si>
    <t>UNE 103502
UNE-EN 13286-51
Según Recomendaciones suelo-cal AOPJA</t>
  </si>
  <si>
    <t>La determinación de los sulfatos solubles se realiza para comprobar si supera el 0,7%</t>
  </si>
  <si>
    <t xml:space="preserve">UNE-EN 933-1 </t>
  </si>
  <si>
    <t>Verificación equipo de tesado</t>
  </si>
  <si>
    <t>2.2.2.- Agua</t>
  </si>
  <si>
    <t>UNE-EN 1916
UNE 127916</t>
  </si>
  <si>
    <t>6.1.- Prefabricados</t>
  </si>
  <si>
    <t>6.2.- Hormigonados "in situ" *</t>
  </si>
  <si>
    <t>2.1.3.1.- Estabilización para la formación de explanadas</t>
  </si>
  <si>
    <t>2.1.3.2.- Estabilización para formación de rellenos tipo terraplén</t>
  </si>
  <si>
    <t>Estos ensayos se realizarán en planta y los resultados figurarán en el informe de verificación de la instalación</t>
  </si>
  <si>
    <t xml:space="preserve">13.- ESCOLLERAS </t>
  </si>
  <si>
    <t>14.- BORDILLOS PREFABRICADOS DE HORMIGÓN</t>
  </si>
  <si>
    <r>
      <t xml:space="preserve">5.- </t>
    </r>
    <r>
      <rPr>
        <b/>
        <sz val="10"/>
        <rFont val="NewsGotT"/>
        <family val="0"/>
      </rPr>
      <t>MARCOS</t>
    </r>
  </si>
  <si>
    <t>5.1.- Prefabricados</t>
  </si>
  <si>
    <t>5.2.- Hormigonados "in situ" *</t>
  </si>
  <si>
    <r>
      <t xml:space="preserve">6.- </t>
    </r>
    <r>
      <rPr>
        <b/>
        <sz val="10"/>
        <rFont val="NewsGotT"/>
        <family val="0"/>
      </rPr>
      <t>POZOS DE REGISTRO</t>
    </r>
  </si>
  <si>
    <t>7.- ARQUETAS</t>
  </si>
  <si>
    <t>7.1.- Arquetas prefabricadas</t>
  </si>
  <si>
    <t>8.- CUNETAS</t>
  </si>
  <si>
    <t>8.1.- Cunetas prefabricadas</t>
  </si>
  <si>
    <t>8.2.- Cunetas revestidas</t>
  </si>
  <si>
    <t>OLA003</t>
  </si>
  <si>
    <t>OLA008
OLA009</t>
  </si>
  <si>
    <t>OLA007</t>
  </si>
  <si>
    <t>OLA015</t>
  </si>
  <si>
    <t>OLA014</t>
  </si>
  <si>
    <t>OLA041</t>
  </si>
  <si>
    <t>OLA004</t>
  </si>
  <si>
    <t>OLA006</t>
  </si>
  <si>
    <t>OLA039</t>
  </si>
  <si>
    <t>OLA017</t>
  </si>
  <si>
    <t>OLA042</t>
  </si>
  <si>
    <t>OLA011</t>
  </si>
  <si>
    <t>OLA045</t>
  </si>
  <si>
    <t>OLB020</t>
  </si>
  <si>
    <t>OLB018</t>
  </si>
  <si>
    <t>OLB024
OLB025</t>
  </si>
  <si>
    <t>OLB002</t>
  </si>
  <si>
    <t>OLB005</t>
  </si>
  <si>
    <t>OLB010</t>
  </si>
  <si>
    <t>OLB009</t>
  </si>
  <si>
    <t>OLB007</t>
  </si>
  <si>
    <t>OLB006</t>
  </si>
  <si>
    <t>OLB008</t>
  </si>
  <si>
    <t>OLB004</t>
  </si>
  <si>
    <t>OLB003</t>
  </si>
  <si>
    <t>OLA016</t>
  </si>
  <si>
    <t>OLA035</t>
  </si>
  <si>
    <t>OLB031</t>
  </si>
  <si>
    <t>OLB030</t>
  </si>
  <si>
    <t>OLB029</t>
  </si>
  <si>
    <t>OLB036</t>
  </si>
  <si>
    <t>OLB037</t>
  </si>
  <si>
    <t>OLB032</t>
  </si>
  <si>
    <t>OLA028</t>
  </si>
  <si>
    <t>OLA030</t>
  </si>
  <si>
    <t>OLA005</t>
  </si>
  <si>
    <t>OLA037</t>
  </si>
  <si>
    <t>OLA031</t>
  </si>
  <si>
    <t>OLA036</t>
  </si>
  <si>
    <t>OLA013</t>
  </si>
  <si>
    <t>OLA012</t>
  </si>
  <si>
    <t>OLA135</t>
  </si>
  <si>
    <t>OLA144</t>
  </si>
  <si>
    <t>OLA048</t>
  </si>
  <si>
    <t>OLA052</t>
  </si>
  <si>
    <t>OLA051</t>
  </si>
  <si>
    <t>OLB060</t>
  </si>
  <si>
    <t>OLB061</t>
  </si>
  <si>
    <t>OLB059</t>
  </si>
  <si>
    <t>OLA049</t>
  </si>
  <si>
    <t>OLA050</t>
  </si>
  <si>
    <t>OLB044</t>
  </si>
  <si>
    <t>OLB074</t>
  </si>
  <si>
    <t>OLB075</t>
  </si>
  <si>
    <t>Uno u otro según especificaciones de Proyecto</t>
  </si>
  <si>
    <t>OLB051</t>
  </si>
  <si>
    <t>OLB062</t>
  </si>
  <si>
    <t>OLA022</t>
  </si>
  <si>
    <t>OLD061</t>
  </si>
  <si>
    <t>OLB067</t>
  </si>
  <si>
    <t>OLB070</t>
  </si>
  <si>
    <t>OLC092</t>
  </si>
  <si>
    <t>OLC094</t>
  </si>
  <si>
    <t>OLC002</t>
  </si>
  <si>
    <t>OLC007</t>
  </si>
  <si>
    <t>OLC008</t>
  </si>
  <si>
    <t>OLB121</t>
  </si>
  <si>
    <t>OLB122</t>
  </si>
  <si>
    <t>OLB123</t>
  </si>
  <si>
    <t>OLB124</t>
  </si>
  <si>
    <t>OLC015</t>
  </si>
  <si>
    <t>OLA034
OLA032</t>
  </si>
  <si>
    <t>OLA004
OLA032</t>
  </si>
  <si>
    <t>OLA053</t>
  </si>
  <si>
    <t>OLB041</t>
  </si>
  <si>
    <t>OLA010</t>
  </si>
  <si>
    <t>OLB129</t>
  </si>
  <si>
    <t>OLB130</t>
  </si>
  <si>
    <t>OLB131</t>
  </si>
  <si>
    <t>OLA158</t>
  </si>
  <si>
    <t>OLA159</t>
  </si>
  <si>
    <t>OLA155</t>
  </si>
  <si>
    <t>OLA157</t>
  </si>
  <si>
    <t>OLC036</t>
  </si>
  <si>
    <t>OLB038</t>
  </si>
  <si>
    <t>OLB039</t>
  </si>
  <si>
    <t>OLB125</t>
  </si>
  <si>
    <t>OLB150</t>
  </si>
  <si>
    <t>OLB101</t>
  </si>
  <si>
    <t>OLB127</t>
  </si>
  <si>
    <t>OLB152</t>
  </si>
  <si>
    <t>OLB154</t>
  </si>
  <si>
    <t>OLB153</t>
  </si>
  <si>
    <t>Aspecto y características geométricas</t>
  </si>
  <si>
    <t>OLB058</t>
  </si>
  <si>
    <t xml:space="preserve">Determinación de la densidad de partículas y absorción de agua. </t>
  </si>
  <si>
    <t xml:space="preserve">UNE-EN 13383-2
</t>
  </si>
  <si>
    <t>OLB088</t>
  </si>
  <si>
    <r>
      <t>M.P.E.E.S.R.</t>
    </r>
    <r>
      <rPr>
        <sz val="9"/>
        <color indexed="12"/>
        <rFont val="NewsGotT"/>
        <family val="0"/>
      </rPr>
      <t xml:space="preserve">
</t>
    </r>
  </si>
  <si>
    <t>M.P.E.E.S.R.
UNE-EN ISO 1461</t>
  </si>
  <si>
    <t>RC-16. Anejo I</t>
  </si>
  <si>
    <t>UNE-EN ISO 10390</t>
  </si>
  <si>
    <t>Las probetas se  fabricarán según el procedimiento descrito en la  UNE-EN 13286-51</t>
  </si>
  <si>
    <t xml:space="preserve">UNE 103502
UNE-EN 13286-51
</t>
  </si>
  <si>
    <t>Para suelos tipo S-EST3
Las probetas se fabricarán según el procedimiento descrito en la UNE-EN 13286-51 y con la densidad exigida en obra</t>
  </si>
  <si>
    <t xml:space="preserve">EHE-08 </t>
  </si>
  <si>
    <t>EHE-08</t>
  </si>
  <si>
    <t>UNE-EN ISO 15630-1         UNE-EN ISO 6892-1</t>
  </si>
  <si>
    <t xml:space="preserve">CAPÍTULO II: OBRAS DE DRENAJE </t>
  </si>
  <si>
    <t>1.- ZANJAS DRENANTES</t>
  </si>
  <si>
    <t xml:space="preserve">UNE-EN 12201
UNE-EN ISO 3126
</t>
  </si>
  <si>
    <t>UNE-EN 1090-2 / EAE Apdo. 76.6 y 76.7</t>
  </si>
  <si>
    <t>I.T.
ISO 10530</t>
  </si>
  <si>
    <t>2.- TUBERÍAS DE HORMIGÓN (En masa o armado)</t>
  </si>
  <si>
    <t>3.- TUBERÍAS DE ACERO CORRUGADO Y GALVANIZADO</t>
  </si>
  <si>
    <t>3.1.- Identificación de la chapa</t>
  </si>
  <si>
    <t>3.2.- Colocación</t>
  </si>
  <si>
    <t>3.3.- Tubos</t>
  </si>
  <si>
    <t>El ensayo podrá realizarse en la planta de prefabricados firmando el laboratorio la presencia y supervisión del mismo</t>
  </si>
  <si>
    <t>Durante la verificación se se comprobará especialmente la disposición y cuantía de armaduras y los recubrimientos</t>
  </si>
  <si>
    <t>UNE-EN 1917
UNE 127917</t>
  </si>
  <si>
    <t>Determinación de la densidad de partículas y absorción de agua</t>
  </si>
  <si>
    <t>UNE-EN 1340
UNE 127340</t>
  </si>
  <si>
    <t>Para hormigones no contemplados en los anteriores apartados</t>
  </si>
  <si>
    <t>Durante la verificación se comprobará especialmente la disposición y cuantía de armaduras y los recubrimientos</t>
  </si>
  <si>
    <t>5001</t>
  </si>
  <si>
    <t>OLB194</t>
  </si>
  <si>
    <t>OLB195</t>
  </si>
  <si>
    <t>OLB196</t>
  </si>
  <si>
    <t>OLB197</t>
  </si>
  <si>
    <t>OLB100
OLB102
OLB103
OLB105</t>
  </si>
  <si>
    <t>3001</t>
  </si>
  <si>
    <t>OLB115</t>
  </si>
  <si>
    <t>OLB043</t>
  </si>
  <si>
    <t>OLB049</t>
  </si>
  <si>
    <t>OLB050</t>
  </si>
  <si>
    <t>OLB054</t>
  </si>
  <si>
    <t>OLB064</t>
  </si>
  <si>
    <t>OLB089</t>
  </si>
  <si>
    <t>OLB080</t>
  </si>
  <si>
    <t>OLB066</t>
  </si>
  <si>
    <t>OLB068</t>
  </si>
  <si>
    <t>OLB081</t>
  </si>
  <si>
    <t>OLB100
OLB102
OLB103/104
OLB105</t>
  </si>
  <si>
    <t>Material retenido en T. 0,063 y que flota en un líquido de peso específico 2,0</t>
  </si>
  <si>
    <t>Si los áridos gruesos y finos proceden de la misma roca madre y cantera, estos ensayos solo se realizarán sobre el árido fino</t>
  </si>
  <si>
    <t>Friabilidad de la arena</t>
  </si>
  <si>
    <t>UNE 83115 EX</t>
  </si>
  <si>
    <t>Ensayo recomendado por la EHE-08</t>
  </si>
  <si>
    <t>El ensayo incorporará necesariamente el tamiz de 0,063 mm</t>
  </si>
  <si>
    <t>Si los áridos disponen de marcado CE se podrá eximir de la realización de los ensayos de identificación, salvo indicación en contrario del Proyecto o Dirección de Obra</t>
  </si>
  <si>
    <t>En la documentación se exigirá de forma específica el ensayo petrográfico según norma UNE-EN 932-3</t>
  </si>
  <si>
    <t>1.2.- Ensayos previos y caracteristicos de dosificación del hormigón</t>
  </si>
  <si>
    <t>Comprobación de integridad estructural mediante ensayo de transparencia sónica (cross-hole) en muro pantalla instrumentado con 4 tubos de acero (Seis diagrafías por  pantalla)</t>
  </si>
  <si>
    <t>Se comprobará que sigue en vigor la concesión al producto del distintivo de calidad por parte del organismo certificador y sigue en vigor el reconocimiento oficial del distintivo</t>
  </si>
  <si>
    <t xml:space="preserve">Características geométricas </t>
  </si>
  <si>
    <t xml:space="preserve">5.1.- Identificación de los materiales </t>
  </si>
  <si>
    <t>En el caso de cuñas de transición conformadas con suelos tratados con cemento, se actuará de acuerdo con el apartado 2 del capítulo I. Movimiento de tierras</t>
  </si>
  <si>
    <t>Durante la verificación se comprobará especialmente la disposición y cuantía de armaduras y los recubrimientos.
El fabricante debe presentar justificación del control de resistencias de los hormigones empleados en la fabricación del elemento prefabricado, de acuerdo con el Art. 86.9.2 de la EHE-08</t>
  </si>
  <si>
    <t>Características geométricas de prelosa</t>
  </si>
  <si>
    <t>OLB055</t>
  </si>
  <si>
    <t>OLB052</t>
  </si>
  <si>
    <t xml:space="preserve">                               </t>
  </si>
  <si>
    <t>OLC013</t>
  </si>
  <si>
    <t>OLC005</t>
  </si>
  <si>
    <t>OLA152</t>
  </si>
  <si>
    <t>UNE-EN 1337-3</t>
  </si>
  <si>
    <t>OLA153</t>
  </si>
  <si>
    <t>Densidad de partículas y absorción de agua</t>
  </si>
  <si>
    <t>Recomendaciones ensayos de integridad de pilotes y pantallas in situ del CEDEX</t>
  </si>
  <si>
    <t>Características geométricas</t>
  </si>
  <si>
    <t>UNE-EN 1848-1
UNE-EN 14695</t>
  </si>
  <si>
    <t>UNE-EN 1849-1
UNE-EN 14695</t>
  </si>
  <si>
    <t>Masa por unidad de área y espesor</t>
  </si>
  <si>
    <t xml:space="preserve">Absorción de agua </t>
  </si>
  <si>
    <t>UNE-EN 14223
UNE-EN 14695</t>
  </si>
  <si>
    <t>UNE-EN 12311-1
UNE-EN 14695</t>
  </si>
  <si>
    <t>Para cada tipo de hormigón
El certificado tendrá validez durante 6 meses</t>
  </si>
  <si>
    <t>UNE EN 12350-1;                UNE EN 12390-2,3</t>
  </si>
  <si>
    <t>Pantalla (50% combinación de tubos)</t>
  </si>
  <si>
    <t>5.- RELLENO EN TRASDÓS DE ESTRUCTURAS *</t>
  </si>
  <si>
    <t>La inspección visual se realizará de acuerdo a la norma de producto</t>
  </si>
  <si>
    <t>A juicio del Director de Obra se podrá modificar este control</t>
  </si>
  <si>
    <t>UNE-EN ISO 4624</t>
  </si>
  <si>
    <t xml:space="preserve">Adherencia del galvanizado </t>
  </si>
  <si>
    <t>UNE 135314</t>
  </si>
  <si>
    <t>Se determinará de acuerdo a la norma del producto</t>
  </si>
  <si>
    <t xml:space="preserve">Se realizará en estructuras de más de 100 Tm
</t>
  </si>
  <si>
    <t>Por taller</t>
  </si>
  <si>
    <t>Lo presentarán todos los talleres que intervengan en la obra</t>
  </si>
  <si>
    <t>4.3.- Taller constructor</t>
  </si>
  <si>
    <t>Se exigirá marcado CE de taller (Según nivel de ejecución necesario)</t>
  </si>
  <si>
    <t>Verificación taller de estructura metálica</t>
  </si>
  <si>
    <t>4.4.- Inspección previa a la soldadura</t>
  </si>
  <si>
    <t>Necesariamente, el inspector que realice el control de soldaduras deberá estar en posesión de la certificación correspondiente al método a emplear</t>
  </si>
  <si>
    <t>Tipo ensayo</t>
  </si>
  <si>
    <t>Procedimiento de END, redactado por un inspector con nivel III</t>
  </si>
  <si>
    <t>7.2.- Arquetas hormigonadas "in situ"</t>
  </si>
  <si>
    <t>1.2.- Identificación del geotextil</t>
  </si>
  <si>
    <t>1.3.- Identificación del tubo drenante</t>
  </si>
  <si>
    <t>1.3.1.-Tubos de PVC</t>
  </si>
  <si>
    <t>1.3.2.- Tubos de polietileno de alta densidad</t>
  </si>
  <si>
    <t>3.4.- Identificación del agua del cauce (o suelo)</t>
  </si>
  <si>
    <t>10.- OTROS HORMIGONES</t>
  </si>
  <si>
    <t>11.- ACERO CORRUGADO PARA ARMAR</t>
  </si>
  <si>
    <t>11.1.- Control documental</t>
  </si>
  <si>
    <t>11.2.- Ensayos</t>
  </si>
  <si>
    <t>12.- RELLENO LOCALIZADO EN OBRAS DE DRENAJE *</t>
  </si>
  <si>
    <t>12.1.- Identificación de los materiales naturales</t>
  </si>
  <si>
    <t>12.3.- Compactación</t>
  </si>
  <si>
    <t>1.4.- Ensayos durante la ejecución</t>
  </si>
  <si>
    <t>1.5.- Ensayos de integridad de pilotes y pantallas</t>
  </si>
  <si>
    <t>1.5.1.- Pilotes prefabricados</t>
  </si>
  <si>
    <t>1.5.2.- Pilotes in situ</t>
  </si>
  <si>
    <t>1.5.3.- Pantallas</t>
  </si>
  <si>
    <t>2.2.- Ensayos</t>
  </si>
  <si>
    <t>5020</t>
  </si>
  <si>
    <t>Se aplicará cuando la ejecución del relleno sea posterior a la del propio terraplén adyacente, como es el caso de obras ejecutadas en zanja, arriñonados especiales de tubos, trasdoses de estructuras de hormigón, etc.</t>
  </si>
  <si>
    <t>Los ensayos previos no serán necesarios, salvo en aquellos caso en los que no haya experiencia previa; en este caso será obligatorio que en la documentación solicitada a la planta se incluyan los resultados de los ensayos previos. 
La planta deberá aportar certificado de dosificación con una antiguedad inferior a seis meses o distintivo de calidad oficialmente reconocido.
En los ambientes III, IV o cuando el ambiente presente cualquier clase específica de exposición es obligado que el certificado de dosificación incluya el ensayo de penetración de agua bajo presión</t>
  </si>
  <si>
    <t>Documentación justificativa del cumplimiento de homogeneidad de los equipos de amasado según Art. 71.2.4 EHE-08</t>
  </si>
  <si>
    <t>* En el caso de posesión de distintivo de calidad, no será obligatorio la realización de estos ensayos en control de producción.                                                                                                                            ** En caso de que la medición sea inferior a 300 toneladas, se tomará sólo una muestra por diámetro.</t>
  </si>
  <si>
    <t xml:space="preserve">En el caso de posesión de distintivo de calidad, no será obligatorio la realización de estos ensayos.                                                                                                </t>
  </si>
  <si>
    <t>Ensayo de flexión por choque. Resiliencia</t>
  </si>
  <si>
    <t xml:space="preserve">Los ensayos previos no serán necesarios, salvo en aquellos caso en los que no haya experiencia previa; en este caso será obligatorio que en la documentación solicitada a la planta se incluya los resultados de los ensayos previos. 
</t>
  </si>
  <si>
    <t>Determinación del tiempo de flujo. Ensayo del embudo en V</t>
  </si>
  <si>
    <t xml:space="preserve">* No serán necesarios estos ensayos si se tiene documentada experiencias anteriores de su empleo en otras obras con los mismos materiales y dosificación.
 Las probetas para resistencia a compresión se fabricarán por vertido simple, de una sola vez y sin compactación.
** Ensayo exigido solo para clases generales de exposición III y IV o cuando el ambiente presente cualquier clase específica de exposición.
</t>
  </si>
  <si>
    <t>UNE-EN ISO 15630-3</t>
  </si>
  <si>
    <t>OLC037</t>
  </si>
  <si>
    <t>OLC038</t>
  </si>
  <si>
    <t>OLC039</t>
  </si>
  <si>
    <t>OLC040</t>
  </si>
  <si>
    <t>OLC042</t>
  </si>
  <si>
    <t>UNE 7014</t>
  </si>
  <si>
    <t>UNE 7027</t>
  </si>
  <si>
    <t>UNE-EN ISO 4945</t>
  </si>
  <si>
    <t>OLC034</t>
  </si>
  <si>
    <t>OLC033</t>
  </si>
  <si>
    <t>OLC035</t>
  </si>
  <si>
    <t>UNE-EN ISO 3452-1
UNE-EN 1289</t>
  </si>
  <si>
    <t>Control geométrico sobre elementos más pequeños</t>
  </si>
  <si>
    <t>Control del micraje de las diferentes capas que componen el sistema de protección anticorrosiva</t>
  </si>
  <si>
    <t>El apriete se realizará según la métrica y calidad del tornillo</t>
  </si>
  <si>
    <t>UNE 7475-1
EN 10045-1</t>
  </si>
  <si>
    <t>UNE-EN 10002-1</t>
  </si>
  <si>
    <t>Por tipo</t>
  </si>
  <si>
    <t>Durante la verificación se solicitará, como mínimo, la documentación relativa al marcado CE del taller y del material de aporte, así como certificados de homologación de soldadores y procesos de soldadura. La visita de inspección la deberá realizar un inspector al menos de nivel II certificado en algún método END según norma UNE-EN 9712.</t>
  </si>
  <si>
    <t>Certificado nivel I, II, III de un inspector de END del método correspondiente (PM, LP, US, RX o IV) y del sector correspondiente (Mat. Metálicos-soldadura)</t>
  </si>
  <si>
    <t>Utilizados en estructuras mixtas de acero y hormigón</t>
  </si>
  <si>
    <t>4.5.- Control de las soldaduras</t>
  </si>
  <si>
    <t>4.5.1.- Cualificación del inspector</t>
  </si>
  <si>
    <t>4.5.2.- Cualificación de soldadores</t>
  </si>
  <si>
    <t>4.5.3.- Ensayos control de soldaduras</t>
  </si>
  <si>
    <t>4.6.- Control geométrico</t>
  </si>
  <si>
    <t>4.7.- Control de la protección anticorrosiva</t>
  </si>
  <si>
    <t>Se realizará un ensayo u otro en función del espesor previsto</t>
  </si>
  <si>
    <t>Inspección por Líquidos penetrantes (Por 1/2 jornada de inspección)</t>
  </si>
  <si>
    <t>Inspección por partículas magnéticas (Por 1/2 jornada de inspección)</t>
  </si>
  <si>
    <t>Inspección visual y control geométrico de las soldaduras (Por 1/2 jornada de inspección)</t>
  </si>
  <si>
    <t>Inspección visual sobre pernos conectores (Por 1/2 jornada de inspección)</t>
  </si>
  <si>
    <t>Ensayo sónico sobre pernos conectores (Por 1/2 jornada de inspección)</t>
  </si>
  <si>
    <t>Ensayo de doblado a 15º sobre pernos conectores (Por 1/2 jornada de inspección)</t>
  </si>
  <si>
    <t>Despieces (Por 1/2 jornada de inspección)</t>
  </si>
  <si>
    <t>Conjuntos terminados (Por 1/2 jornada de topografía)</t>
  </si>
  <si>
    <t>Chorreado o granallado (visual) (Por 1/2 jornada de inspección)</t>
  </si>
  <si>
    <r>
      <t xml:space="preserve">Pinturas. Ensayo de adherencia por corte por enrejado para espesores &lt;250 </t>
    </r>
    <r>
      <rPr>
        <sz val="9"/>
        <rFont val="Calibri"/>
        <family val="2"/>
      </rPr>
      <t>µ</t>
    </r>
    <r>
      <rPr>
        <sz val="6.75"/>
        <rFont val="NewsGotT"/>
        <family val="0"/>
      </rPr>
      <t xml:space="preserve">m </t>
    </r>
  </si>
  <si>
    <t xml:space="preserve">Pinturas. Ensayo de adherencia por tracción para espesores &gt;250 µm </t>
  </si>
  <si>
    <t>Verificación del par de apriete (Por 1/2 jornada de inspección)</t>
  </si>
  <si>
    <t>Sólo se exigirá el control de homogeneidad sobre los camiones o equipos de amasado que intervengan en la obra</t>
  </si>
  <si>
    <t>El Plan de Control de soldaduras definido en estas Recomendaciones tiene carácter estimativo, debiendo ajustarse en obra una vez conocido en detalle el tipo de uniones, que determinará la inspección a realizar</t>
  </si>
  <si>
    <t xml:space="preserve">
UNE-EN 1090-2 / Apdo. 76.6 y 76.7 EAE</t>
  </si>
  <si>
    <t>OLC092
OLC095</t>
  </si>
  <si>
    <t>OLC100</t>
  </si>
  <si>
    <t>OLC102</t>
  </si>
  <si>
    <t>OLC093</t>
  </si>
  <si>
    <t>Adherencia por tracción en pinturas</t>
  </si>
  <si>
    <t xml:space="preserve">Espesor de la chapa de acero </t>
  </si>
  <si>
    <t>Aspecto del recubrimiento galvanizado</t>
  </si>
  <si>
    <t>OLC099</t>
  </si>
  <si>
    <t>11.1.- Ensayos previos de dosificación del hormigón</t>
  </si>
  <si>
    <t>11.3.- Ensayos característicos</t>
  </si>
  <si>
    <t>11.3.1.- Ensayos característicos de resistencia y/o dosificación</t>
  </si>
  <si>
    <t>11.4.- Ensayos durante la ejecución</t>
  </si>
  <si>
    <t>En caso de amasadoras móviles todos los camiones que suministren a la obra deberán acreditar el cumplimiento del Art. 71.2.4 de la EHE-08, con una antigüedad inferior a seis meses.</t>
  </si>
  <si>
    <t>Sólo se exigirá el control de homogeneidad sobre los camiones o equipos de amasado que intervengan en la obra.</t>
  </si>
  <si>
    <t>OLB079</t>
  </si>
  <si>
    <t>OLB046</t>
  </si>
  <si>
    <t>OLB045</t>
  </si>
  <si>
    <t>Contenido en finos del árido grueso</t>
  </si>
  <si>
    <t>El ensayo de azul de metileno se realizará cuando se requiera de acuerdo con lo indicado en el art. 510.2.3 del PG-3</t>
  </si>
  <si>
    <t>UNE-EN 13286-2</t>
  </si>
  <si>
    <t>Proporción de caras de fractura de las partículas del árido grueso</t>
  </si>
  <si>
    <t>Contenido total en azufre</t>
  </si>
  <si>
    <t>OLB093</t>
  </si>
  <si>
    <t>Solo para zahorras de árido siderúrgico de acería</t>
  </si>
  <si>
    <t>Determinación de la desintegración del silicato bicálcico de las escorias de horno alto</t>
  </si>
  <si>
    <t>OLB092</t>
  </si>
  <si>
    <t>Solo para zahorras de árido siderúrgico procedente de horno alto</t>
  </si>
  <si>
    <t>OLB091</t>
  </si>
  <si>
    <t>Determinación del grado de envejecimiento en escorias de acería</t>
  </si>
  <si>
    <t>NLT-361</t>
  </si>
  <si>
    <t>OLB071</t>
  </si>
  <si>
    <t>UNE-EN 1744-1. Apdo. 19.1</t>
  </si>
  <si>
    <t>Determinación de la expansión de las escorias de fundición de acero (Estabilidad en volumen)</t>
  </si>
  <si>
    <t>OLB047</t>
  </si>
  <si>
    <t>Descripción petrográfica</t>
  </si>
  <si>
    <t>Solo en caso de no contar con experiencia previa en el uso del material de esa procedencia</t>
  </si>
  <si>
    <t>OLB065</t>
  </si>
  <si>
    <r>
      <t>Equivalente de arena de áridos (SE</t>
    </r>
    <r>
      <rPr>
        <vertAlign val="subscript"/>
        <sz val="9"/>
        <rFont val="NewsGotT"/>
        <family val="0"/>
      </rPr>
      <t>4</t>
    </r>
    <r>
      <rPr>
        <sz val="9"/>
        <rFont val="NewsGotT"/>
        <family val="0"/>
      </rPr>
      <t>)</t>
    </r>
  </si>
  <si>
    <t>UNE-EN 1744-1. Apdo. 11</t>
  </si>
  <si>
    <t>Se realizará unicamente en el caso de fabricar la zahorra a partir de fracciones separadas</t>
  </si>
  <si>
    <t>Pérdida en el ensayo de sulfato de magnesio</t>
  </si>
  <si>
    <t>Solo en el caso de que el ensayo petrografico indique que pueda existir reactividad</t>
  </si>
  <si>
    <t>UNE-EN 1744-1. Apdo. 12</t>
  </si>
  <si>
    <t>UNE-EN 1744-1. Apdo 11</t>
  </si>
  <si>
    <t xml:space="preserve">Análisis granulométrico </t>
  </si>
  <si>
    <t>Periodo de trabajabilidad</t>
  </si>
  <si>
    <t>Para tráfico T00 y T0, se controlará por cada lote como mínimo 3 amasadas diferentes, 2 para el resto de los casos. El número de probetas confeccionadas de cada amasada no será inferior a 3. Las probetas se fabricarán y conservarán según la norma UNE-EN 13286-51</t>
  </si>
  <si>
    <t>Determinación del espesor y densidad de la capa. Extracción de probetas testigo</t>
  </si>
  <si>
    <t>UNE-EN 1744-1. Apdo. 15.1</t>
  </si>
  <si>
    <r>
      <t>Equivalente de arena del árido fino (SE</t>
    </r>
    <r>
      <rPr>
        <vertAlign val="subscript"/>
        <sz val="9"/>
        <rFont val="NewsGotT"/>
        <family val="0"/>
      </rPr>
      <t>4</t>
    </r>
    <r>
      <rPr>
        <sz val="9"/>
        <rFont val="NewsGotT"/>
        <family val="0"/>
      </rPr>
      <t>)</t>
    </r>
  </si>
  <si>
    <t>El Director de las obras podrá ordenar la realización de este ensayo</t>
  </si>
  <si>
    <t>4.- GEOTEXTILES (En superficie o drenes de banda)</t>
  </si>
  <si>
    <t>OLC047
OLC048</t>
  </si>
  <si>
    <t>OLC051
OLC052</t>
  </si>
  <si>
    <t>OLC046
OLC045
OLC044</t>
  </si>
  <si>
    <t>OLA038</t>
  </si>
  <si>
    <t>OLB048</t>
  </si>
  <si>
    <t>2.1.1.- Cemento</t>
  </si>
  <si>
    <t>2.1.2.- Agua</t>
  </si>
  <si>
    <t>2.1.3.- Control de procedencia del material granular para la fabricación del suelocemento *</t>
  </si>
  <si>
    <t>UNE 146507-2 EX</t>
  </si>
  <si>
    <t>UNE-EN ISO 48</t>
  </si>
  <si>
    <t>2.3.- Control de ejecución. Mezcla de los componentes en seco</t>
  </si>
  <si>
    <t>2.4.- Control de dosificación y mezclado</t>
  </si>
  <si>
    <t>2.5.- Control de la extensión y compactación</t>
  </si>
  <si>
    <t>OLA025</t>
  </si>
  <si>
    <t>OLA029</t>
  </si>
  <si>
    <t>OLA031
OLA032</t>
  </si>
  <si>
    <t>3.1.1.- Cemento</t>
  </si>
  <si>
    <t xml:space="preserve">3.1.2.- Agua </t>
  </si>
  <si>
    <t>3.5.- Control de ejecución. Mezcla de los componentes en seco</t>
  </si>
  <si>
    <t>3.1.3.- Control de procedencia de los áridos de cantera*</t>
  </si>
  <si>
    <t>3.6.- Control de dosificación y mezclado</t>
  </si>
  <si>
    <t>3.7.- Control de la extensión y compactación</t>
  </si>
  <si>
    <t>3.8.- Control de recepción de la unidad terminada</t>
  </si>
  <si>
    <t>4.- GRAVA - EMULSIÓN *</t>
  </si>
  <si>
    <t>UNE-EN 1097-3. Anexo A</t>
  </si>
  <si>
    <t>Se recomienda fabricar las probetas mediante compactador giratorio, según norma UNE-EN 12697-31</t>
  </si>
  <si>
    <t>UNE-EN 12697-12
UNE-EN 12697-23</t>
  </si>
  <si>
    <t>Resistencia a la acción del agua en el ensayo de tracción indirecta (mezcla fabricada en planta)</t>
  </si>
  <si>
    <t>Contenido de huecos en mezcla</t>
  </si>
  <si>
    <t>UNE-EN 12697-8</t>
  </si>
  <si>
    <t>Espesor mediante extracción de testigos</t>
  </si>
  <si>
    <t>Densidad</t>
  </si>
  <si>
    <t>Contenido en sólidos</t>
  </si>
  <si>
    <t>Microesferas defectuosas</t>
  </si>
  <si>
    <t>UNE-EN 1436. Anexo B UNE 135204</t>
  </si>
  <si>
    <t>UNE-EN 1436. Anexo B. UNE 135204</t>
  </si>
  <si>
    <t>Resistencia al deslizamiento (SRT)</t>
  </si>
  <si>
    <t>UNE-EN 1436. Anexo D. UNE 135204</t>
  </si>
  <si>
    <t>Coeficiente de luminancia bajo iluminación difusa (Qd)</t>
  </si>
  <si>
    <t>UNE-EN 1436. Anexo A. UNE 135204</t>
  </si>
  <si>
    <t>UNE-EN 1436. Anexo C. UNE 135204</t>
  </si>
  <si>
    <t>OLB095</t>
  </si>
  <si>
    <t>OLA083</t>
  </si>
  <si>
    <t>OLA087</t>
  </si>
  <si>
    <t>OLA084</t>
  </si>
  <si>
    <t>OLA091</t>
  </si>
  <si>
    <t>OLA096</t>
  </si>
  <si>
    <t>OLA092
OLA107</t>
  </si>
  <si>
    <t>OLB012</t>
  </si>
  <si>
    <t>OLB014</t>
  </si>
  <si>
    <t>OLB011</t>
  </si>
  <si>
    <t>OLB107</t>
  </si>
  <si>
    <t>OLB084</t>
  </si>
  <si>
    <t>OLB085</t>
  </si>
  <si>
    <t xml:space="preserve">Determinación en laboratorio del Índice C.B.R. </t>
  </si>
  <si>
    <t>6.1.- Control de procedencia de los materiales</t>
  </si>
  <si>
    <t>Del árido grueso a utilizar en la capa de hormigón superior de pavimentos bicapa</t>
  </si>
  <si>
    <t>OLC001</t>
  </si>
  <si>
    <t>6.4.- Control de ejecución</t>
  </si>
  <si>
    <t>6.4.1.- Control de fabricación del hormigón</t>
  </si>
  <si>
    <t>OLB108</t>
  </si>
  <si>
    <t>6.5.- Control de recepción de la unidad terminada</t>
  </si>
  <si>
    <t>7.1.- Control de procedencia de los materiales</t>
  </si>
  <si>
    <t>El ensayo de azul de metileno se realizará cuando se requiera de acuerdo con lo indicado en el art. 513.2.3 del PG-3</t>
  </si>
  <si>
    <t>Ensayo de lixiviación</t>
  </si>
  <si>
    <t>UNE-EN 1744-3</t>
  </si>
  <si>
    <t>7.4.- Control de ejecución</t>
  </si>
  <si>
    <t>7.4.1.- Control de fabricación del hormigón</t>
  </si>
  <si>
    <t xml:space="preserve">Granulometría mezcla de áridos </t>
  </si>
  <si>
    <t>7.5.- Control de recepción de la unidad terminada</t>
  </si>
  <si>
    <t>OLB112</t>
  </si>
  <si>
    <t>UNE-EN 12504-1</t>
  </si>
  <si>
    <t>Según corresponda, en función del tipo de betún</t>
  </si>
  <si>
    <t>Resistencia al envejecimiento (UNE EN 12607-1). Cambio de masa</t>
  </si>
  <si>
    <t>Resistencia al envejecimiento (UNE EN 12607-1). Penetración retenida</t>
  </si>
  <si>
    <t>Resistencia al envejecimiento (UNE EN 12607-1). Incremento punto de reblandecimiento</t>
  </si>
  <si>
    <t>Salvo los fabricados en el lugar de empleo, para consumo en la propia obra</t>
  </si>
  <si>
    <t>OLA058</t>
  </si>
  <si>
    <t>OLA059</t>
  </si>
  <si>
    <t>OLA060</t>
  </si>
  <si>
    <t>OLA075</t>
  </si>
  <si>
    <t>OLA063</t>
  </si>
  <si>
    <t>OLA066</t>
  </si>
  <si>
    <t>OLA065</t>
  </si>
  <si>
    <t>OLA080</t>
  </si>
  <si>
    <t>A juicio del Director de las obras</t>
  </si>
  <si>
    <t>En caso de que el betún modificado se fabrique en obra, sin almacenamiento intermedio previo a la entrada de éste en el mezclador de la planta de mezcla bituminosa, no será necesario este control</t>
  </si>
  <si>
    <t>Estabilidad al almacenamiento. Diferencia de penetración</t>
  </si>
  <si>
    <r>
      <t>Equivalente de arena del árido combinado (SE</t>
    </r>
    <r>
      <rPr>
        <vertAlign val="subscript"/>
        <sz val="9"/>
        <rFont val="NewsGotT"/>
        <family val="0"/>
      </rPr>
      <t>4</t>
    </r>
    <r>
      <rPr>
        <sz val="9"/>
        <rFont val="NewsGotT"/>
        <family val="0"/>
      </rPr>
      <t>)</t>
    </r>
  </si>
  <si>
    <t>Contenido de ligante residual</t>
  </si>
  <si>
    <t>NLT-314
UNE-EN 12697-6</t>
  </si>
  <si>
    <t>UNE-EN 196-3. Apdo. 7</t>
  </si>
  <si>
    <t>UNE-EN 12390-6</t>
  </si>
  <si>
    <t>5.8.- Tramo de prueba</t>
  </si>
  <si>
    <t>Como mínimo se realizarán 5 probetas por serie</t>
  </si>
  <si>
    <t>5.9.- Control de fabricación de la mezcla</t>
  </si>
  <si>
    <t>Como mínimo se realizarán 3 probetas por serie</t>
  </si>
  <si>
    <t>Del árido grueso a emplear, en su caso, en la capa superior de pavimentos bicapa</t>
  </si>
  <si>
    <t>6.1.2.- Cemento</t>
  </si>
  <si>
    <t>6.1.3.- Identificación del agua para amasado y curado</t>
  </si>
  <si>
    <t>Contenido de aire ocluido (método presión)</t>
  </si>
  <si>
    <t xml:space="preserve">Macrotextura superficial </t>
  </si>
  <si>
    <t>En el caso de áridos sin experiencia de empleo previa que no estén en posesión de marcado CE</t>
  </si>
  <si>
    <t>7.1.2.- Cemento</t>
  </si>
  <si>
    <t>7.1.3.- Identificación del agua para amasado y curado</t>
  </si>
  <si>
    <t>7.3.- Dosificación de la mezcla</t>
  </si>
  <si>
    <t>Para la dosificación propuesta y sobre amasada de planta se determinará la consistencia, el aire ocluído y la resistencia a flexotracción a 7 y 28 días, confeccionando 1 serie de 3 probetas</t>
  </si>
  <si>
    <t>Para la dosificación propuesta y sobre amasada de planta se determinará la consistencia, el aire ocluído y la resistencia a compresión a 7 y 28 días, confeccionando 1 serie de 4 probetas</t>
  </si>
  <si>
    <t>El Director de las obras podrá ordenar la realización de estos ensayos</t>
  </si>
  <si>
    <t>Recuperación elástica a 25ºC</t>
  </si>
  <si>
    <t>8.2.1.- Control de recepción</t>
  </si>
  <si>
    <t>Cohesión por el ensayo de péndulo</t>
  </si>
  <si>
    <t>1.4.- Control de ejecución zahorra RCD (en obra). Fabricación</t>
  </si>
  <si>
    <t>1.5.- Compactación</t>
  </si>
  <si>
    <t xml:space="preserve">3.2.- Control de ejecución. Áridos de cantera (en obra). Fabricación </t>
  </si>
  <si>
    <t xml:space="preserve">3.4.- Control de ejecución. Áridos RCD (en obra). Fabricación </t>
  </si>
  <si>
    <t>4.3.1.- Control de calidad de los áridos</t>
  </si>
  <si>
    <t>5.10.- Control de la compactación</t>
  </si>
  <si>
    <t>5.11.- Control de la unidad terminada</t>
  </si>
  <si>
    <t>6.3.- Dosificación de la mezcla</t>
  </si>
  <si>
    <t>8.2.- Betunes asfálticos modificados con polímeros</t>
  </si>
  <si>
    <t xml:space="preserve">8.2.2.- Control a la entrada del mezclador </t>
  </si>
  <si>
    <t>8.2.3.- Control adicional</t>
  </si>
  <si>
    <t>9.2.- Emulsiones bituminosas aniónicas</t>
  </si>
  <si>
    <r>
      <t xml:space="preserve">Se exigirá que el suministrador sea gestor </t>
    </r>
    <r>
      <rPr>
        <sz val="9"/>
        <color indexed="8"/>
        <rFont val="NewsGotT"/>
        <family val="0"/>
      </rPr>
      <t>de valorización, etiqueta CE, Declaración de Prestaciones y certificado de suministro.</t>
    </r>
  </si>
  <si>
    <t>Clasificación de los componentes del árido grueso reciclado</t>
  </si>
  <si>
    <t>OLB106</t>
  </si>
  <si>
    <t xml:space="preserve">Se exigirá etiqueta de marcado CE y Declaración de Prestaciones </t>
  </si>
  <si>
    <t>000</t>
  </si>
  <si>
    <t>*
***</t>
  </si>
  <si>
    <t>El Director de las obras podrá exigir la realización de estos ensayos</t>
  </si>
  <si>
    <t>* El Director de las Obras podrá exigir la realización de estos ensayos.
** Estos ensayos son únicamente exigibles a ligantes que no se fabriquen "in situ"</t>
  </si>
  <si>
    <t>Punto de reblandecimiento anillo y bola</t>
  </si>
  <si>
    <t>9.- EMULSIONES BITUMINOSAS EMPLEADAS EN RIEGOS, LECHADAS, MEZCLAS Y RECICLADOS</t>
  </si>
  <si>
    <t>OLA074
OLA059</t>
  </si>
  <si>
    <t>OLA074
OLA058</t>
  </si>
  <si>
    <t>OLA076
OLA077</t>
  </si>
  <si>
    <t xml:space="preserve">9.1.1.- Control de recepción </t>
  </si>
  <si>
    <t>OLA061</t>
  </si>
  <si>
    <t>OLA062</t>
  </si>
  <si>
    <t>OLA067</t>
  </si>
  <si>
    <t>OLA072</t>
  </si>
  <si>
    <t>OLA064</t>
  </si>
  <si>
    <t>OLA070</t>
  </si>
  <si>
    <t>9.1.3.1.- Ensayos sobre la emulsión</t>
  </si>
  <si>
    <t>OLA068</t>
  </si>
  <si>
    <t>Residuo por tamizado (por tamiz 0,5 mm)</t>
  </si>
  <si>
    <t xml:space="preserve">Tendencia a la sedimentación (7 d) </t>
  </si>
  <si>
    <t>Tiempo de fluencia (2 mm, 40ºC)</t>
  </si>
  <si>
    <t>OLA069</t>
  </si>
  <si>
    <t>OLA071</t>
  </si>
  <si>
    <t>9.1.- Emulsiones bituminosas catiónicas (convencionales y/o modificadas)</t>
  </si>
  <si>
    <t>9.1.3.3.- Ensayos sobre el betún asfáltico residual. Emulsiones bituminosas catiónicas modificadas</t>
  </si>
  <si>
    <t>9.1.3.2.- Ensayos sobre el betún asfáltico residual. Emulsiones bituminosas catiónicas sin modificar</t>
  </si>
  <si>
    <t>Cohesión por el ensayo del péndulo</t>
  </si>
  <si>
    <t>Penetración 25°C</t>
  </si>
  <si>
    <t>Penetración 15°C</t>
  </si>
  <si>
    <t>UNE-EN 13286-41
UNE-EN 13286-51</t>
  </si>
  <si>
    <t>UNE-EN 13286-45</t>
  </si>
  <si>
    <t>UNE-EN 12697-2</t>
  </si>
  <si>
    <t>UNE-EN 12697-1</t>
  </si>
  <si>
    <t>UNE-EN 12386-2</t>
  </si>
  <si>
    <t>UNE-EN 1097-8</t>
  </si>
  <si>
    <t>UNE-EN ISO 15630-1          ISO 6892</t>
  </si>
  <si>
    <t>UNE-EN 12390-2,5</t>
  </si>
  <si>
    <t>UNE-EN 12350-2</t>
  </si>
  <si>
    <t>UNE-EN 12350-7</t>
  </si>
  <si>
    <t>UNE-EN 13036-1</t>
  </si>
  <si>
    <t>UNE-EN 12390-1, 2, 3</t>
  </si>
  <si>
    <t>UNE-EN 1426</t>
  </si>
  <si>
    <t>UNE-EN 1427</t>
  </si>
  <si>
    <t>UNE-EN 12591 / UNE-EN 13924-1 / UNE-EN 13924-2. Anexo A</t>
  </si>
  <si>
    <t>UNE-EN 12593</t>
  </si>
  <si>
    <t>UNE-EN 12592</t>
  </si>
  <si>
    <t>UNE-EN ISO 2592</t>
  </si>
  <si>
    <t>UNE-EN 12607-1</t>
  </si>
  <si>
    <t>UNE-EN 13398</t>
  </si>
  <si>
    <t>UNE-EN 13589
UNE-EN 13703</t>
  </si>
  <si>
    <t>UNE-EN 13399
UNE-EN 1427</t>
  </si>
  <si>
    <t>UNE-EN 13399
UNE-EN 1426</t>
  </si>
  <si>
    <t>UNE-EN 1430</t>
  </si>
  <si>
    <t>UNE-EN 1425</t>
  </si>
  <si>
    <t>UNE-EN 13075-1</t>
  </si>
  <si>
    <t>UNE-EN 1428</t>
  </si>
  <si>
    <t>UNE-EN 1429</t>
  </si>
  <si>
    <t>UNE-EN 12846-1</t>
  </si>
  <si>
    <t>UNE-EN 1431</t>
  </si>
  <si>
    <t>UNE-EN 12847</t>
  </si>
  <si>
    <t>UNE-EN 13614</t>
  </si>
  <si>
    <t>UNE-EN 13588</t>
  </si>
  <si>
    <t>OLA073</t>
  </si>
  <si>
    <t>OLA073
OLA078</t>
  </si>
  <si>
    <t>UNE-EN 13074-1</t>
  </si>
  <si>
    <t xml:space="preserve">Residuo por evaporación </t>
  </si>
  <si>
    <t>UNE-EN 13074-1
UNE-EN 13074-2</t>
  </si>
  <si>
    <t xml:space="preserve">Residuo por evaporación, seguido de estabilización </t>
  </si>
  <si>
    <t xml:space="preserve">9.2.1.- Control de recepción </t>
  </si>
  <si>
    <t>9.2.2.- Control en el momento de empleo</t>
  </si>
  <si>
    <t>9.2.3.- Control adicional</t>
  </si>
  <si>
    <t>9.2.3.1.- Ensayos sobre la emulsión</t>
  </si>
  <si>
    <t>Estabilidad: ensayo de mezcla con cemento</t>
  </si>
  <si>
    <t>9.2.3.2.- Ensayos sobre el residuo por destilación</t>
  </si>
  <si>
    <t>UNE-EN 12846</t>
  </si>
  <si>
    <t>Contenido de ligante</t>
  </si>
  <si>
    <t>UNE-EN 12848</t>
  </si>
  <si>
    <t>En el caso de las emulsiones aniónicas modificadas con polímeros</t>
  </si>
  <si>
    <t>UNE 51603</t>
  </si>
  <si>
    <t xml:space="preserve">4.1.- Ensayos previos de aptitud de los materiales </t>
  </si>
  <si>
    <t>UNE-EN 12272-3</t>
  </si>
  <si>
    <t>Adhesividad (adherencia activa y adhesión mecánica) mediante la placa Vialit</t>
  </si>
  <si>
    <t>Ensayos de comprobación</t>
  </si>
  <si>
    <t xml:space="preserve">2.2.2.- Características de los elementos de sustentación y anclaje </t>
  </si>
  <si>
    <t>2.2.2.1.- Anclajes, tornillos, tuercas y arandelas</t>
  </si>
  <si>
    <t>2.2.2.2.- En los postes</t>
  </si>
  <si>
    <t xml:space="preserve">3.1.- Control de procedencia de los materiales </t>
  </si>
  <si>
    <t>Visibilidad nocturna. Coeficiente de intensidad luminosa</t>
  </si>
  <si>
    <t>UNE-EN 1463-1. Anexo A</t>
  </si>
  <si>
    <t>Visibilidad nocturna. Coordenadas cromáticas</t>
  </si>
  <si>
    <t>UNE-EN 1463-1. Anexo B</t>
  </si>
  <si>
    <t>Visibilidad diurna. Coordenadas cromáticas y factor de luminancia</t>
  </si>
  <si>
    <t>UNE-EN 1463-1. Anexo C</t>
  </si>
  <si>
    <t>El ensayo se realizará si lo solicita el Director de las Obras</t>
  </si>
  <si>
    <t>UNE-EN 1463-1</t>
  </si>
  <si>
    <t>*                                       **</t>
  </si>
  <si>
    <t>UNE-EN 1463-1. Anexo D</t>
  </si>
  <si>
    <t>* El ensayo se realizará si lo solicita el Director de las Obras                            **Sólo para captafaros deformables</t>
  </si>
  <si>
    <t>5.- ELEMENTOS DE BALIZAMIENTO RETRORREFLECTANTES (HITOS DE ARISTA, HITOS DE VÉRTICE, BALIZAS CILÍNDRICAS Y CAPTAFAROS VERTICALES)</t>
  </si>
  <si>
    <t>5.1.- Control de procedencia de los materiales</t>
  </si>
  <si>
    <t>Coeficiente de retrorreflexión</t>
  </si>
  <si>
    <t>Se exigirá la descripción técnica de cada producto así como manual de instalación</t>
  </si>
  <si>
    <t>6.2.1.- BARRERAS DE SEGURIDAD METÁLICAS Y PRETILES</t>
  </si>
  <si>
    <t>6.2.1.1.- Comportamiento ante el impacto</t>
  </si>
  <si>
    <t>6.2.2.- BARRERAS DE SEGURIDAD DE HORMIGÓN</t>
  </si>
  <si>
    <t xml:space="preserve">6.2.2.1.- Comportamiento ante el impacto </t>
  </si>
  <si>
    <t>UNE 135112</t>
  </si>
  <si>
    <t>6.2.2.2.- Durabilidad</t>
  </si>
  <si>
    <t>UNE-EN 196-1 y UNE-EN 450-1</t>
  </si>
  <si>
    <t>Durabilidad - Resistencia al envejecimiento:</t>
  </si>
  <si>
    <t>Disminución punto de reblandecimiento</t>
  </si>
  <si>
    <t>En caso de que los áridos se clasifiquen</t>
  </si>
  <si>
    <t>10.1.- Emulsión bituminosa</t>
  </si>
  <si>
    <t>El control de calidad de la emulsión bituminosa se realizará según el apartado 9 de este Capítulo.</t>
  </si>
  <si>
    <t>Dotación de la emulsión</t>
  </si>
  <si>
    <t>10.4.- Control de recepción de la unidad terminada</t>
  </si>
  <si>
    <t>Resistencia al deslizamiento</t>
  </si>
  <si>
    <t>Se determinará una vez transcurridos dos (2) meses de la puesta en servicio del riego con gravilla</t>
  </si>
  <si>
    <t xml:space="preserve">En el caso de poseer marcado CE, el Director de la Obra podrá eximir realizar el control de producción de procedencia. El ensayo de CPA sólo para capas de rodadura </t>
  </si>
  <si>
    <t>Solo para mezclas de alto módulo</t>
  </si>
  <si>
    <t>Valor del módulo dinámico a 20ºC</t>
  </si>
  <si>
    <t>Dotación de árido</t>
  </si>
  <si>
    <t>Para las mezclas drenantes y discontínuas tipo BBTM B</t>
  </si>
  <si>
    <t>Adherencia entre capas</t>
  </si>
  <si>
    <t>NLT-382</t>
  </si>
  <si>
    <t>Las probetas se prepararán según la norma UNE-EN 12697-30, aplicando 50 golpes por cara</t>
  </si>
  <si>
    <t>12.- MEZCLAS BITUMINOSAS TEMPLADAS</t>
  </si>
  <si>
    <t>Viscosidad en cono Marsh (s)</t>
  </si>
  <si>
    <t>Cake (mm)</t>
  </si>
  <si>
    <t>12.1.- Ligante bituminoso</t>
  </si>
  <si>
    <t>1.6.- Caracterización de los lodos bentoníticos o suspensiones poliméricas</t>
  </si>
  <si>
    <r>
      <t>Densidad (kg/m</t>
    </r>
    <r>
      <rPr>
        <vertAlign val="superscript"/>
        <sz val="9"/>
        <rFont val="NewsGotT"/>
        <family val="0"/>
      </rPr>
      <t>3</t>
    </r>
    <r>
      <rPr>
        <sz val="9"/>
        <rFont val="NewsGotT"/>
        <family val="0"/>
      </rPr>
      <t>)</t>
    </r>
  </si>
  <si>
    <r>
      <t>Filtrado (cm</t>
    </r>
    <r>
      <rPr>
        <vertAlign val="superscript"/>
        <sz val="9"/>
        <rFont val="NewsGotT"/>
        <family val="0"/>
      </rPr>
      <t>3</t>
    </r>
    <r>
      <rPr>
        <sz val="9"/>
        <rFont val="NewsGotT"/>
        <family val="0"/>
      </rPr>
      <t>)</t>
    </r>
  </si>
  <si>
    <t>Contenido de arena en volumen (%)</t>
  </si>
  <si>
    <t>Un ensayo se realizará sobre lodo fresco y otro sobre el lodo reutilizado</t>
  </si>
  <si>
    <t>El ensayo de azul de metileno se realizará cuando se requiera de acuerdo con lo indicado en el art. 542.9.2.2 del PG-3</t>
  </si>
  <si>
    <t xml:space="preserve">Estos ensayos los prodrá realizar el laboratorio de autocontrol o el laboratorio propio de la planta </t>
  </si>
  <si>
    <t>Análisis granulométrico de la mezcla de áridos de caliente</t>
  </si>
  <si>
    <t>Tipo de mezcla y mes</t>
  </si>
  <si>
    <t>Si el material utilizado estuviese en posesión de marcado CE, el Director de las Obras podrá eximir de los ensayos de control de procedencia</t>
  </si>
  <si>
    <t>Verificación planta M.B.T.</t>
  </si>
  <si>
    <t>Análisis granulométrico del árido combinado en frío</t>
  </si>
  <si>
    <t>Contenido de humedad</t>
  </si>
  <si>
    <t>Inmersión compresion (mezcla fabricada en planta)</t>
  </si>
  <si>
    <t>Las probetas se prepararán con una presión que consiga una densidad superior al 98% de la obtenida para el cálculo de huecos, según Pliego AOPJA</t>
  </si>
  <si>
    <t>13.- MEZCLAS BITUMINOSAS EN ABIERTAS EN FRÍO</t>
  </si>
  <si>
    <t>Verificación de fórmula de trabajo de MB en frío</t>
  </si>
  <si>
    <t>Ensayo de escurrimiento de ligante</t>
  </si>
  <si>
    <t>14.- MICROAGLOMERADOS EN FRÍO</t>
  </si>
  <si>
    <t>14.1.- Emulsión bituminosa</t>
  </si>
  <si>
    <t>Verificación de fórmula de trabajo</t>
  </si>
  <si>
    <t>Contenido de ligante residual en mezclas bituminosas</t>
  </si>
  <si>
    <t>La determinación se realizará transcurridos 7 días de la extensión del microaglomerado</t>
  </si>
  <si>
    <t>15.1.- Emulsión bituminosa</t>
  </si>
  <si>
    <t>Análisis granulométrico de áridos (Se incluirá necesariamente el tamiz 0,063 mm)</t>
  </si>
  <si>
    <t>Las probetas se prepararán conforme a la norma UNE-EN 12697-30, aplicando 75 golpes por cara si el tamaño máximo del árido es inferior o igual a 22 mm, o mediante la norma UNE-EN 12697-32 o norma UNE-EN 12697-31 para tamaño máximo del árido superior a dicho valor.</t>
  </si>
  <si>
    <t>12.2.- Control de procedencia de los materiales</t>
  </si>
  <si>
    <t>12.4.- Control de fabricación de la mezcla bituminosa templada</t>
  </si>
  <si>
    <t>Verificación de fórmula de trabajo de la mezcla templada</t>
  </si>
  <si>
    <r>
      <t>12.4.1.- Árido grueso</t>
    </r>
    <r>
      <rPr>
        <sz val="9"/>
        <rFont val="NewsGotT"/>
        <family val="0"/>
      </rPr>
      <t xml:space="preserve"> </t>
    </r>
  </si>
  <si>
    <t>12.2.4.- Filler de aportación. Control de procedencia</t>
  </si>
  <si>
    <r>
      <t xml:space="preserve">12.4.2.- Árido fino </t>
    </r>
    <r>
      <rPr>
        <sz val="9"/>
        <rFont val="NewsGotT"/>
        <family val="0"/>
      </rPr>
      <t xml:space="preserve"> </t>
    </r>
  </si>
  <si>
    <t>12.4.3.- Filler contenido en la arena</t>
  </si>
  <si>
    <t xml:space="preserve">12.4.4.- Filler de aportación </t>
  </si>
  <si>
    <t>12.4.5.- Control de la mezcla bituminosa templada fabricada</t>
  </si>
  <si>
    <t>12.5.- Control de recepción de la unidad terminada</t>
  </si>
  <si>
    <t>12.6.- Control final del acabado de la capa de mezcla bituminosa</t>
  </si>
  <si>
    <t xml:space="preserve">12.2.3.- Filler contenido en la arena. Control de procedencia </t>
  </si>
  <si>
    <t xml:space="preserve">12.2.2.- Árido fino. Control de procedencia </t>
  </si>
  <si>
    <t xml:space="preserve">12.2.1.- Árido grueso. Control de procedencia </t>
  </si>
  <si>
    <t>Sólo para capas de rodadura</t>
  </si>
  <si>
    <t>13.1.- Emulsión bituminosa</t>
  </si>
  <si>
    <t>13.2.- Ensayos previos de aptitud de áridos</t>
  </si>
  <si>
    <t xml:space="preserve">13.2.1.- Árido grueso. Control de procedencia </t>
  </si>
  <si>
    <t xml:space="preserve">13.3.- Comprobación de la dosificación de la mezcla bituminosa </t>
  </si>
  <si>
    <t>13.4.- Control de fabricación de la mezcla bituminosa</t>
  </si>
  <si>
    <r>
      <t>13.4.1.- Árido grueso</t>
    </r>
    <r>
      <rPr>
        <sz val="9"/>
        <rFont val="NewsGotT"/>
        <family val="0"/>
      </rPr>
      <t xml:space="preserve"> </t>
    </r>
  </si>
  <si>
    <t>13.4.2.- Control de fabricación de la mezcla bituminosa</t>
  </si>
  <si>
    <t>13.5.- Control de compactación y extensión de la mezcla bituminosa</t>
  </si>
  <si>
    <t xml:space="preserve">Sólo para capas de rodadura </t>
  </si>
  <si>
    <t>Densidad aparente en queroseno</t>
  </si>
  <si>
    <t xml:space="preserve">14.2.1.- Árido grueso. Control de procedencia </t>
  </si>
  <si>
    <t>14.2.- Ensayos previos de aptitud de áridos</t>
  </si>
  <si>
    <t xml:space="preserve">14.2.2.- Árido fino. Control de procedencia </t>
  </si>
  <si>
    <t xml:space="preserve">14.2.3.- Filler de aportación. Control de procedencia </t>
  </si>
  <si>
    <t xml:space="preserve">14.4.1.- Árido combinado </t>
  </si>
  <si>
    <t xml:space="preserve">14.3.- Comprobación de la dosificación del microaglomerado  </t>
  </si>
  <si>
    <t>14.4.- Control de fabricación del microaglomerado</t>
  </si>
  <si>
    <t xml:space="preserve">* Estos ensayos los prodrá realizar el laboratorio de autocontrol o el laboratorio propio de la planta
** El ensayo de azul de metileno se realizará cuando lo solicite el Director de las Obras </t>
  </si>
  <si>
    <t>14.4.2.- Control de fabricación del microaglomerado</t>
  </si>
  <si>
    <t>14.5.- Control final del acabado de microaglomerado</t>
  </si>
  <si>
    <t>Medida lo antes posible después de la extensión del microaglomerado y antes de abrir al tráfico</t>
  </si>
  <si>
    <t>13.6.- Control final del acabado de la capa de mezcla bituminosa</t>
  </si>
  <si>
    <t>Ensayo Cántabro en seco</t>
  </si>
  <si>
    <t>Ensayo de rodadura de las mezclas bituminosas mediante la pista de ensayo en laboratorio (mezcla fabricada en planta)</t>
  </si>
  <si>
    <t>11.1.- Betún</t>
  </si>
  <si>
    <t>UNE-EN  1097-8</t>
  </si>
  <si>
    <t>UNE-EN 933-10</t>
  </si>
  <si>
    <t>UNE-EN 12697-5             UNE-EN 12697-6             UNE-EN 12697-8</t>
  </si>
  <si>
    <t>UNE-EN 12697-12</t>
  </si>
  <si>
    <t>UNE-EN 12697-17</t>
  </si>
  <si>
    <t>UNE-EN 12697-22</t>
  </si>
  <si>
    <t xml:space="preserve">UNE-EN 12697-5 </t>
  </si>
  <si>
    <t>UNE-EN 12697-6</t>
  </si>
  <si>
    <t>UNE-EN 12697-18</t>
  </si>
  <si>
    <t>UNE-EN 12697-6          UNE-EN 12697-8</t>
  </si>
  <si>
    <t>UNE-EN 12697-6           UNE-EN 12697-8</t>
  </si>
  <si>
    <t>NLT-327</t>
  </si>
  <si>
    <t>NLT-330</t>
  </si>
  <si>
    <t>NLT-161 
NLT-162</t>
  </si>
  <si>
    <t>NLT-196 
UNE-EN 12697-18 
NLT-352</t>
  </si>
  <si>
    <t>UNE-EN 13697-18</t>
  </si>
  <si>
    <t>La verificación de la fórmula incluirá la determinación de la Consistencia, Desgaste (pérdida a la abrasión por vía húmeda) y Cohesión (tiempo para alcanzar un par de torsión de 2 N.m)</t>
  </si>
  <si>
    <t xml:space="preserve">                           </t>
  </si>
  <si>
    <t>OLA102</t>
  </si>
  <si>
    <t>OLA098</t>
  </si>
  <si>
    <t>OLA099</t>
  </si>
  <si>
    <t>OLA105
OLA106</t>
  </si>
  <si>
    <t>OLA112</t>
  </si>
  <si>
    <t>OLB096</t>
  </si>
  <si>
    <t>OLA093</t>
  </si>
  <si>
    <t>OLA109</t>
  </si>
  <si>
    <t>OLA085</t>
  </si>
  <si>
    <t>OLA086</t>
  </si>
  <si>
    <t>OLA092</t>
  </si>
  <si>
    <t>OLA096
OLA086</t>
  </si>
  <si>
    <t>OLA095</t>
  </si>
  <si>
    <t xml:space="preserve">
OLA086</t>
  </si>
  <si>
    <t>OLA096
OLA086
OLA087</t>
  </si>
  <si>
    <t>Resistencia al deslizamiento transversal</t>
  </si>
  <si>
    <t>Macrotextura superficial</t>
  </si>
  <si>
    <t>OLA114</t>
  </si>
  <si>
    <t>UNE-EN 12274-6</t>
  </si>
  <si>
    <t xml:space="preserve">12.3.2.- Tramo de prueba </t>
  </si>
  <si>
    <t>12.3.1.- Verificación de la fórmula de trabajo</t>
  </si>
  <si>
    <t>Previo a la determinación del contenido de ligante, la muestra para ensayo se secará, hasta peso constante, a tª de 105ºC</t>
  </si>
  <si>
    <t>En capas de rodadura</t>
  </si>
  <si>
    <t>15.2.- Ensayos previos de los materiales</t>
  </si>
  <si>
    <t xml:space="preserve">15.2.1.- Material fresado a reciclar </t>
  </si>
  <si>
    <t>15.3.- Comprobación de la dosificación</t>
  </si>
  <si>
    <t>OLA029
OLA031
OLA032</t>
  </si>
  <si>
    <t>16.2.- Áridos de aportación</t>
  </si>
  <si>
    <t>16.3.- Ensayos previos de los materiales</t>
  </si>
  <si>
    <t>16.4.- Comprobación de la dosificación</t>
  </si>
  <si>
    <t>NLT-314</t>
  </si>
  <si>
    <t>Sólo se realizarán los ensayos previos de áridos y verificación de fórmula de trabajo en laboratorio, para obras con un total igual superior a 15.000 Tm de M.B.C.</t>
  </si>
  <si>
    <t>UNE-EN 12697-26. Anexo C</t>
  </si>
  <si>
    <t>UNE-EN 933-11</t>
  </si>
  <si>
    <t>NLT-371</t>
  </si>
  <si>
    <t>UNE-EN 10080. Anexo C</t>
  </si>
  <si>
    <t>NLT-114</t>
  </si>
  <si>
    <t>NLT-254</t>
  </si>
  <si>
    <t>NLT-115</t>
  </si>
  <si>
    <t>UNE 103406
Apdo. 512.2.4.6 PG-3</t>
  </si>
  <si>
    <t>UNE-EN 13286-49</t>
  </si>
  <si>
    <t>UNE-EN 13286-42</t>
  </si>
  <si>
    <t>UNE-EN 103900</t>
  </si>
  <si>
    <t>NLT-357</t>
  </si>
  <si>
    <t>NLT-255</t>
  </si>
  <si>
    <t>NLT-256</t>
  </si>
  <si>
    <t>UNE-EN ISO 1461/UNE-EN ISO 2178</t>
  </si>
  <si>
    <t>UNE-EN 12350-1;                UNE-EN 12390-2,3</t>
  </si>
  <si>
    <t>UNE-EN 10080
UNE-EN 15630-1</t>
  </si>
  <si>
    <r>
      <t xml:space="preserve">UNE-EN 1097-6                 </t>
    </r>
  </si>
  <si>
    <r>
      <t xml:space="preserve">UNE-EN 1097-6                  </t>
    </r>
  </si>
  <si>
    <t>UNE-EN 12390-8</t>
  </si>
  <si>
    <t>UNE-EN 1538 / UNE-EN 1536</t>
  </si>
  <si>
    <t xml:space="preserve">UNE-EN 1538 / UNE-EN 1536 / UNE-EN ISO 13500
</t>
  </si>
  <si>
    <t>UNE-EN ISO 7438</t>
  </si>
  <si>
    <t>UNE-EN 10025</t>
  </si>
  <si>
    <t>UNE-EN  1090-1</t>
  </si>
  <si>
    <t>UNE-EN ISO 9712</t>
  </si>
  <si>
    <t xml:space="preserve">UNE-EN ISO 5817
UNE-EN ISO 17637
UNE-EN 970
</t>
  </si>
  <si>
    <t xml:space="preserve">UNE-EN ISO 2409 </t>
  </si>
  <si>
    <t>UNE-EN 1926. Anexo A</t>
  </si>
  <si>
    <t>Art. 71.2.4 EHE-08</t>
  </si>
  <si>
    <t>EHE-08. Anejo 19</t>
  </si>
  <si>
    <t>Modelo de AOPJA / Art. 90 EHE-08</t>
  </si>
  <si>
    <t>Art. 91.5.3.4 EHE-08</t>
  </si>
  <si>
    <t>EHE-08. Anejo 17</t>
  </si>
  <si>
    <t>Se realizarán al menos 3 ensayos de idoneidad en condiciones idénticas a los anclajes en obra</t>
  </si>
  <si>
    <t xml:space="preserve">Semana </t>
  </si>
  <si>
    <t>OLC060</t>
  </si>
  <si>
    <t>OLC069</t>
  </si>
  <si>
    <t>OLC070</t>
  </si>
  <si>
    <t>OLC071</t>
  </si>
  <si>
    <t>OLC072</t>
  </si>
  <si>
    <t>OLC075</t>
  </si>
  <si>
    <t>OLC061</t>
  </si>
  <si>
    <t>OLC073</t>
  </si>
  <si>
    <t>OLC066</t>
  </si>
  <si>
    <t>OLC065</t>
  </si>
  <si>
    <t>OLC079</t>
  </si>
  <si>
    <t>OLC063</t>
  </si>
  <si>
    <t>OLC074</t>
  </si>
  <si>
    <t>OLC077</t>
  </si>
  <si>
    <t>OLC076</t>
  </si>
  <si>
    <t>OLC062</t>
  </si>
  <si>
    <t>OLC068</t>
  </si>
  <si>
    <t>Dotación de material base y de materiales de postmezclado</t>
  </si>
  <si>
    <t>6.- BARRERAS DE SEGURIDAD, PRETILES Y SISTEMAS PARA PROTECCIÓN DE MOTOCICLISTAS</t>
  </si>
  <si>
    <t>OLC067</t>
  </si>
  <si>
    <t>OLC080</t>
  </si>
  <si>
    <t>1/2 Jornada de técnico en inspección previa a las soldaduras</t>
  </si>
  <si>
    <t xml:space="preserve">Determinación de cabono total </t>
  </si>
  <si>
    <t>Certificados de procedimiento de soldeo acorde con el tipo de soldadura y material a soldar</t>
  </si>
  <si>
    <t>Certificado homologación de soldadores acorde con el tipo de soldadura y material a soldar</t>
  </si>
  <si>
    <t xml:space="preserve">Aspecto y espesor medio del recubrimiento galvanizado  </t>
  </si>
  <si>
    <t>UNE-EN ISO 9606-1</t>
  </si>
  <si>
    <t>UNE-EN 1090-1</t>
  </si>
  <si>
    <t>1.2.1.- Materiales base</t>
  </si>
  <si>
    <t>1.2.1.2.- Termoplásticos de aplicación en caliente. Identificación</t>
  </si>
  <si>
    <t>1.2.1.3.- Plásticos de aplicación en frío. Identificación</t>
  </si>
  <si>
    <t>1.2.2.- Marcas viales prefabricadas. Identificación</t>
  </si>
  <si>
    <t>1.2.3.- Microesferas de vidrio</t>
  </si>
  <si>
    <t>1.3.- Control de puesta en obra</t>
  </si>
  <si>
    <t>1.4.- Control de la unidad terminada</t>
  </si>
  <si>
    <t>1.4.1.- Método de ensayo puntual</t>
  </si>
  <si>
    <t>En caso de poseerlo</t>
  </si>
  <si>
    <t>*En el caso de cementos  en posesión del marcado CE y/o sello de calidad se podrá eximir, a juicio del Director de Obra, de la realización de los ensayos
** Para cementos resistentes a los sulfatos y al agua de mar
***Para cementos puzolánicos</t>
  </si>
  <si>
    <t>UNE-EN ISO 15614-1</t>
  </si>
  <si>
    <t>Fórmula de trabajo del reciclado en frío con emulsión</t>
  </si>
  <si>
    <r>
      <t>NLT-161</t>
    </r>
    <r>
      <rPr>
        <sz val="9"/>
        <color indexed="12"/>
        <rFont val="NewsGotT"/>
        <family val="0"/>
      </rPr>
      <t xml:space="preserve">
</t>
    </r>
    <r>
      <rPr>
        <sz val="9"/>
        <rFont val="NewsGotT"/>
        <family val="0"/>
      </rPr>
      <t>NLT-162</t>
    </r>
  </si>
  <si>
    <t>16.1.- Cemento</t>
  </si>
  <si>
    <t>Análisis granulométrico del material a reciclar</t>
  </si>
  <si>
    <t>Fórmula de trabajo del reciclado con cemento</t>
  </si>
  <si>
    <t>Apdo. 700.8.2.2 PG-3</t>
  </si>
  <si>
    <t>Para los productos con marcado CE, se exigirá etiqueta de marcado CE y Declaración de Prestaciones</t>
  </si>
  <si>
    <t>Para todos los productos se exigirá el Albarán de entrega</t>
  </si>
  <si>
    <t>El Albarán incluirá todo lo exigido en el Apdo 700.8.2.2 del PG-3</t>
  </si>
  <si>
    <t>Viscosidad (Método Krebs-Stormer)</t>
  </si>
  <si>
    <t>UNE-EN 1790
UNE-EN 1436. Anexo C</t>
  </si>
  <si>
    <t>Coeficiente de luminancia retroreflejada. En condiciones de seco (R), de humedad (RW) y de lluvia (RR)</t>
  </si>
  <si>
    <t>UNE-EN 1790
UNE-EN 1436. Anexo B</t>
  </si>
  <si>
    <t>UNE-EN 1790
UNE-EN 1436. Anexo D</t>
  </si>
  <si>
    <t xml:space="preserve">UNE-EN 1423 / UNE-EN 1423/AC
ISO 2591-1
</t>
  </si>
  <si>
    <t xml:space="preserve">UNE-EN 1423. Anexo A / UNE-EN 1423/AC
</t>
  </si>
  <si>
    <t xml:space="preserve">UNE-EN 1423. Anexos C y D / UNE-EN 1423/AC
</t>
  </si>
  <si>
    <t xml:space="preserve">UNE-EN 1423. Anexos E y F / UNE-EN 1423/AC
</t>
  </si>
  <si>
    <t>El ensayo se realizará si así lo solicita el Proyecto o el Director de las Obras</t>
  </si>
  <si>
    <t>Coeficiente de luminancia reflejada (RL). En condiciones de seco</t>
  </si>
  <si>
    <t>Coeficiente de luminancia reflejada (RW). En condiciones de húmedo</t>
  </si>
  <si>
    <t>Apdo. 701.7.2.1 PG-3</t>
  </si>
  <si>
    <t>El Albarán incluirá todo lo exigido en el Apdo 701.7.2.1 del PG-3</t>
  </si>
  <si>
    <t xml:space="preserve">2.2.1.- Características de las señales y carteles </t>
  </si>
  <si>
    <t xml:space="preserve">2.2.- Control de la unidad terminada. Método de ensayo puntual </t>
  </si>
  <si>
    <t>UNE 135352                   UNE 135350</t>
  </si>
  <si>
    <t>Apdo. 702.6.2.2 PG-3</t>
  </si>
  <si>
    <t>El Albarán incluirá todo lo exigido en el Apdo 702.6.2.2 del PG-3</t>
  </si>
  <si>
    <t>Reactividad álcali-sílice y álcali-silicato de los áridos. Método acelerado en probetas de mortero</t>
  </si>
  <si>
    <t>La preparación de las probetas y las condiciones de ensayo se ajustarán al Pliego AOPJA</t>
  </si>
  <si>
    <t>Las probetas se prepararán conforme a la norma UNE-EN 12697-31, de acuerdo con el Pliego AOPJA</t>
  </si>
  <si>
    <t>Determinación del Índice C.B.R., a 7 días</t>
  </si>
  <si>
    <t>8.4.- Control de escamas de hormigón</t>
  </si>
  <si>
    <t>UNE 103601
Apdo. 512.2.4.5 PG-3</t>
  </si>
  <si>
    <t>Apdo. 512.5.1 PG-3</t>
  </si>
  <si>
    <t>Según anejo nº 3 de "Verificación de inicio de unidad de obra: Estabilización de suelo con cal". AOPJA</t>
  </si>
  <si>
    <t>Apdo. 512.9.2 PG-3</t>
  </si>
  <si>
    <t>Apdo. 331.4.4 PG-3</t>
  </si>
  <si>
    <t>UNE-EN 933-1 + I.T.
Apdo. 421.2.2 PG-3</t>
  </si>
  <si>
    <t>Apdo. 421.2.2 PG-3</t>
  </si>
  <si>
    <t>Apdo. 401.2.2 PG-3
NLT-334</t>
  </si>
  <si>
    <t>Determinación cuantitativa de los componentes del cemento</t>
  </si>
  <si>
    <t>UNE-EN 1744-1. Apdo. 19.3
Apdo. 510.2.2.1 PG-3</t>
  </si>
  <si>
    <t>Apdo. 513.5.1 PG-3</t>
  </si>
  <si>
    <t xml:space="preserve">Recomendaciones MBT AOPJA </t>
  </si>
  <si>
    <t>Tipo / firme</t>
  </si>
  <si>
    <t>Tipo / Suelo</t>
  </si>
  <si>
    <t>Tamaño / Procedencia</t>
  </si>
  <si>
    <t>Tipo / Áridos</t>
  </si>
  <si>
    <t>Tamaño / semana</t>
  </si>
  <si>
    <t>Tamaño / Mes</t>
  </si>
  <si>
    <t>Tipo / Resistencia</t>
  </si>
  <si>
    <t>Serie / Dosificación</t>
  </si>
  <si>
    <t xml:space="preserve">10.2.- Áridos </t>
  </si>
  <si>
    <t>10.2.1.- Control de procedencia (en instalación de áridos)</t>
  </si>
  <si>
    <t>10.2.2.- Control de calidad de los materiales</t>
  </si>
  <si>
    <t>10.3.- Control de ejecución</t>
  </si>
  <si>
    <t xml:space="preserve">No se repetirán estos ensayos, en el Control de Producción, si la emulsión que se está recepcionando en obra dispone de Marcado CE </t>
  </si>
  <si>
    <t>En carreteras sometidas durante el invierno a heladas y frecuentes tratamientos de vialidad invernal</t>
  </si>
  <si>
    <t>Solo en el caso de que el ensayo petrográfico indique que pueda existir reactividad</t>
  </si>
  <si>
    <r>
      <t>Si el contenido ponderal de sulfatos solubles (SO</t>
    </r>
    <r>
      <rPr>
        <vertAlign val="subscript"/>
        <sz val="9"/>
        <rFont val="NewsGotT"/>
        <family val="0"/>
      </rPr>
      <t>3</t>
    </r>
    <r>
      <rPr>
        <sz val="9"/>
        <rFont val="NewsGotT"/>
        <family val="0"/>
      </rPr>
      <t>) en los materiales que se vayan a utilizar es superior al cinco por mil (0,5%) en masa, deberá emplearse un cemento resistente a los sulfatos.</t>
    </r>
  </si>
  <si>
    <t>Se realizará únicamente en el caso de fabricar la zahorra a partir de fracciones separadas</t>
  </si>
  <si>
    <t xml:space="preserve">Las muestras para ensayo se tomarán durante el extendido en la obra. Para el control de recepción, el nivel de control (NCF) será A. Para el control de producción, durante la ejecución de la obra, será el que corresponda según lo estipulado en el apartado 542.9.3 ó 543.9.3 del PG-3. </t>
  </si>
  <si>
    <t>Ensayo de rodadura de las mezclas bituminosas mediante la pista de ensayo en laboratorio (para mezclas definidas en el artículo 542 del PG-3)</t>
  </si>
  <si>
    <t>Ensayo de rodadura de las mezclas bituminosas mediante la pista de ensayo en laboratorio (para mezclas definidas en el artículo 543 del PG-3)</t>
  </si>
  <si>
    <t>Densidad aparente (mezclas bituminosas tipo hormigón bituminoso)</t>
  </si>
  <si>
    <t>Densidad aparente (mezclas bituminosas drenantes y discontinuas)</t>
  </si>
  <si>
    <t>Densidad aparente (mezclas templadas tipo hormigón bituminoso)</t>
  </si>
  <si>
    <t xml:space="preserve">* Las muestras para ensayo se tomarán durante el extendido en la obra. Para el control de recepción, el nivel de control (NCF) será A. Para el control de producción, durante la ejecución de la obra, será el que corresponda según lo estipulado en el apartado 542.9.3 del PG-3.
** Previo a la determinación del contenido de ligante, la muestra para ensayo se secará, hasta peso constante, a tª de 105ºC </t>
  </si>
  <si>
    <t>15.- RECICLADO DE FIRMES EJECUTADO EN FRÍO IN SITU CON EMULSIÓN BITUMINOSA</t>
  </si>
  <si>
    <t xml:space="preserve">16.3.1.- Material a reciclar </t>
  </si>
  <si>
    <t>16.- RECICLADO DE FIRMES EJECUTADO IN SITU CON CEMENTO</t>
  </si>
  <si>
    <t>16.5.- Tramo de prueba</t>
  </si>
  <si>
    <t xml:space="preserve">16.6.- Control de ejecución </t>
  </si>
  <si>
    <t>Cada serie constará de tres (3) probetas</t>
  </si>
  <si>
    <t>Al porcentaje óptimo de betún elegido, y al óptimo -0,3%. Respetando los contenidos mínimos fijados en el PG-3</t>
  </si>
  <si>
    <t xml:space="preserve"> Procedencia</t>
  </si>
  <si>
    <t xml:space="preserve">2.1.- Control de procedencia de los materiales </t>
  </si>
  <si>
    <t xml:space="preserve">1.2.- Control de calidad de los materiales. Materiales base (pinturas, termoplásticos y plásticos en frío), marcas viales prefabricadas y microesferas de vidrio * </t>
  </si>
  <si>
    <t>UNE 135352
UNE 48073-2</t>
  </si>
  <si>
    <t>1.1.- Control de procedencia de los materiales (Control documental)</t>
  </si>
  <si>
    <t>1.2.1.1.- Pinturas. Identificación</t>
  </si>
  <si>
    <t>Contenido en ligante</t>
  </si>
  <si>
    <t>Apdos. 700.8.3.3 y 700.8.3.4 PG-3</t>
  </si>
  <si>
    <t>Se estudiarán las mezclas determinando la resistencia a compresión simple para, al menos, tres porcentajes distintos de cemento. De cada porcentaje a estudiar se fabricarán, al menos, tres (3) probetas, compactadas a la densidad mínima exigida en obra</t>
  </si>
  <si>
    <t>Si sales solubles &gt;1%</t>
  </si>
  <si>
    <r>
      <t>3.500 m</t>
    </r>
    <r>
      <rPr>
        <vertAlign val="superscript"/>
        <sz val="9"/>
        <color indexed="8"/>
        <rFont val="NewsGotT"/>
        <family val="0"/>
      </rPr>
      <t>2</t>
    </r>
    <r>
      <rPr>
        <sz val="9"/>
        <color indexed="8"/>
        <rFont val="NewsGotT"/>
        <family val="0"/>
      </rPr>
      <t xml:space="preserve"> en explanadas y coronación de terraplén. 5.000 m</t>
    </r>
    <r>
      <rPr>
        <vertAlign val="superscript"/>
        <sz val="9"/>
        <color indexed="8"/>
        <rFont val="NewsGotT"/>
        <family val="0"/>
      </rPr>
      <t>2</t>
    </r>
    <r>
      <rPr>
        <sz val="9"/>
        <color indexed="8"/>
        <rFont val="NewsGotT"/>
        <family val="0"/>
      </rPr>
      <t xml:space="preserve"> en rellenos de terraplén de &lt; 5 m de altura. 10.000 m</t>
    </r>
    <r>
      <rPr>
        <vertAlign val="superscript"/>
        <sz val="9"/>
        <color indexed="8"/>
        <rFont val="NewsGotT"/>
        <family val="0"/>
      </rPr>
      <t>2</t>
    </r>
    <r>
      <rPr>
        <sz val="9"/>
        <color indexed="8"/>
        <rFont val="NewsGotT"/>
        <family val="0"/>
      </rPr>
      <t xml:space="preserve"> en rellenos de terraplén de &gt; 5 m de altura</t>
    </r>
  </si>
  <si>
    <r>
      <t>En el caso de que el suelo presente un contenido en SO</t>
    </r>
    <r>
      <rPr>
        <vertAlign val="subscript"/>
        <sz val="9"/>
        <rFont val="NewsGotT"/>
        <family val="0"/>
      </rPr>
      <t>3</t>
    </r>
    <r>
      <rPr>
        <sz val="9"/>
        <rFont val="NewsGotT"/>
        <family val="0"/>
      </rPr>
      <t xml:space="preserve"> &gt; 0,7 %. </t>
    </r>
  </si>
  <si>
    <t>Parte minoritaria del volumen de relleno, que se exige compactación mayor que el resto (Ejem. zonas de anchura reducida)</t>
  </si>
  <si>
    <t>Ensayo realizado sobre suelos friables. Material tomado en obra después de compactar</t>
  </si>
  <si>
    <t>Anejo 3 de la Orden FOM/1269/2006.</t>
  </si>
  <si>
    <t>Se podrá prescindir del control de permeabilidad del material de la capa de sub-balasto, siempre que la capa subyacente cumpla condiciones de capa de forma definidas en el artículo G0106 del Pliego de ADIF</t>
  </si>
  <si>
    <t>Certificado de procedimiento de homologación de soldeo</t>
  </si>
  <si>
    <t>UNE EN ISO 15614-1</t>
  </si>
  <si>
    <t>Homologación</t>
  </si>
  <si>
    <t>Inspección de soldadura por ultrasonidos (Por 1/2 jornada de inspección)</t>
  </si>
  <si>
    <t>UNE-EN 1714/UNE EN ISO 17635:2017</t>
  </si>
  <si>
    <t>UNE 14612 / UNE- EN 571-1/ UNE EN ISO 17635:2017</t>
  </si>
  <si>
    <t>Estabilidad y deformación Marshall</t>
  </si>
  <si>
    <t>Resistencia a la fatiga</t>
  </si>
  <si>
    <t>UNE-EN 12697-24. Anexo D</t>
  </si>
  <si>
    <t>Regularidad superficial. Regla de 3 m</t>
  </si>
  <si>
    <t>Pliego ADIF</t>
  </si>
  <si>
    <t>El ensayo de azul de metileno se realizará cuando se requiera de acuerdo con lo indicado en el Pliego de ADIF</t>
  </si>
  <si>
    <t>Las probetas se prepararán conforme a la norma UNE-EN 12697-30, aplicando 75 golpes por cara si el tamaño máximo del árido es inferior o igual a 22 mm, o mediante la norma UNE-EN 12697-32 para tamaño máximo del árido superior a dicho valor.</t>
  </si>
  <si>
    <t xml:space="preserve">*
</t>
  </si>
  <si>
    <t>Ensayo realizado sobre las probetas testigo del lote</t>
  </si>
  <si>
    <t>Tipo / Procedencia / Clase de la marca</t>
  </si>
  <si>
    <t>5.2.1.- Características de las zonas retrorreflectantes</t>
  </si>
  <si>
    <t>*
**
***</t>
  </si>
  <si>
    <t>UNE 135112/UNE-EN 12504-1</t>
  </si>
  <si>
    <t>* Barreras prefabricadas
** A juicio del Director de Obra</t>
  </si>
  <si>
    <t>Se exigirá marcado CE y Declaración de Prestaciones</t>
  </si>
  <si>
    <t xml:space="preserve">5.1.- Control de recepción del material </t>
  </si>
  <si>
    <t>5.- SUB-BALASTO</t>
  </si>
  <si>
    <t>UNE 103200</t>
  </si>
  <si>
    <t>Para cuñas con material tratado con cemento
Las probetas se fabricarán según el procedimiento descrito en la UNE-EN 13286-51 y con la densidad exigida en obra</t>
  </si>
  <si>
    <t>3.2.- Control de ejecución</t>
  </si>
  <si>
    <t>3.1.- Ensayos de control del material</t>
  </si>
  <si>
    <t xml:space="preserve">UNE 103900              </t>
  </si>
  <si>
    <t>UNE-EN 12591. Anexo A</t>
  </si>
  <si>
    <t>6.- SUBALASTO BITUMINOSO</t>
  </si>
  <si>
    <t xml:space="preserve">6.1.- BETUNES </t>
  </si>
  <si>
    <t>7.- BALASTO</t>
  </si>
  <si>
    <t xml:space="preserve">7.1.- Control de recepción del material </t>
  </si>
  <si>
    <t>8.- VÍA</t>
  </si>
  <si>
    <t>8.1.- Control de los carriles</t>
  </si>
  <si>
    <t>Se exigirá etiqueta de marcado CE y declaración de prestaciones</t>
  </si>
  <si>
    <t>6.2.- Control de calidad</t>
  </si>
  <si>
    <t>Las muestras para ensayo se tomarán durante el extendido en la obra. Para el control de recepción, el nivel de control (NCF) será A. Para el control de producción, durante la ejecución de la obra, será el que corresponda según lo estipulado en el Pliego de ADIF</t>
  </si>
  <si>
    <t>* En el caso de posesión de distintivo de calidad según EHE-08, no será necesaria la realización de estos ensayos.                                                                                                                            ** En caso de que la medición sea inferior a 300 toneladas, se tomarán sólo dos muestras por diámetro en control de Producción.</t>
  </si>
  <si>
    <t>Deberá incluir descripción petrográfica</t>
  </si>
  <si>
    <t>En caso de presentación de este documento no será necesaria la realización de ensayos de producción.</t>
  </si>
  <si>
    <t>El marcado CE debe contemplar las características exigidas por el PG3</t>
  </si>
  <si>
    <t>Se realizará sobre muestra de MBC tomada en planta. Incluirá la determinación de contenido de ligante, granulometría de los áridos extraídos, densidad de compactación, huecos sobre mezcla y sobre áridos.</t>
  </si>
  <si>
    <t>Se realizará sobre muestra de MBT tomada en planta. Incluirá la determinación de contenido de ligante, granulometría de los áridos extraídos, densidad de compactación, huecos sobre mezcla y sobre áridos.</t>
  </si>
  <si>
    <t>6.2.1.2.- Durabilidad</t>
  </si>
  <si>
    <t>UNE-EN 12591</t>
  </si>
  <si>
    <t xml:space="preserve">El ensayo de azul de metileno se realizará cuando lo solicite el Director de las obras. </t>
  </si>
  <si>
    <t>El desgaste los Ángeles se realiza sobre el material a triturar para producir el árido fino</t>
  </si>
  <si>
    <t>Se realizará sobre muestra de MBC tomada en planta. Incluirá la determinación de contenido de ligante, granulometría de los áridos extraídos, estabilidad y deformación Marshall, densidad de compactación, huecos sobre mezcla y sobre áridos.</t>
  </si>
  <si>
    <t>Para todas las mezclas, excepto las drenantes.</t>
  </si>
  <si>
    <t xml:space="preserve">6.2.- MEZCLAS BITUMINOSAS EN CALIENTE </t>
  </si>
  <si>
    <t>6.2.1.- Ensayos previos de aptitud de áridos</t>
  </si>
  <si>
    <t>6.2.1.1.- Árido grueso. Control de procedencia</t>
  </si>
  <si>
    <t xml:space="preserve">6.2.1.2.- Árido fino. Control de procedencia </t>
  </si>
  <si>
    <t xml:space="preserve">6.2.1.3.- Filler contenido en la arena. Control de procedencia </t>
  </si>
  <si>
    <t xml:space="preserve">6.2.1.4.- Filler de aportación. Control de procedencia </t>
  </si>
  <si>
    <t xml:space="preserve">6.2.2.- Verificación de la fórmula de trabajo, etiqueta CE, de la mezcla bituminosa y tramo de prueba </t>
  </si>
  <si>
    <t>6.2.2.1.- Verificación de la fórmula de trabajo, etiqueta CE, de la mezcla bituminosa. *</t>
  </si>
  <si>
    <t xml:space="preserve">6.2.2.2.- Tramo de prueba </t>
  </si>
  <si>
    <t>6.2.3.- Control de fabricación de la mezcla bituminosa</t>
  </si>
  <si>
    <r>
      <t>6.2.3.1.- Árido grueso</t>
    </r>
    <r>
      <rPr>
        <sz val="9"/>
        <rFont val="NewsGotT"/>
        <family val="0"/>
      </rPr>
      <t xml:space="preserve"> </t>
    </r>
  </si>
  <si>
    <r>
      <t xml:space="preserve">6.2.3.2.- Árido fino </t>
    </r>
    <r>
      <rPr>
        <sz val="9"/>
        <rFont val="NewsGotT"/>
        <family val="0"/>
      </rPr>
      <t xml:space="preserve"> </t>
    </r>
  </si>
  <si>
    <t>6.2.3.3.- Filler contenido en la arena</t>
  </si>
  <si>
    <t xml:space="preserve">6.2.3.4.- Filler de aportación </t>
  </si>
  <si>
    <t>6.2.3.5.- Control de la mezcla bituminosa fabricada</t>
  </si>
  <si>
    <t>6.2.4.- Control de recepción de la unidad terminada</t>
  </si>
  <si>
    <t>6.2.5.- Control final del acabado de la capa de mezcla bituminosa</t>
  </si>
  <si>
    <t>Contenido de carbonatos</t>
  </si>
  <si>
    <t>Para suelos tolerables y/o si el contenido en yeso &gt; 2%. También en suelos susceptibles de colapso (monogranulares, etc)</t>
  </si>
  <si>
    <t>En el caso de hinchamiento libre en edómetro &gt; 3%</t>
  </si>
  <si>
    <t>Para suelos tolerables y/o si el contenido  en yeso &gt; 2%.  También en suelos susceptibles de colapso (monogranulares, etc)</t>
  </si>
  <si>
    <t>* En el caso de posesión de distintivo de calidad según EHE-08, no será necesaria la realización de estos ensayos.                                                                                                                            ** En caso de que la medición sea inferior a 300 toneladas, se tomarán sólo dos muestras por diámetro.</t>
  </si>
  <si>
    <t>Sólo se realizará el ensayo si el estudio petrográfico indica que la muestra puede presentar reactividad álcali-sílice o álcali-silicato</t>
  </si>
  <si>
    <t>Sólo se realizará el ensayo si el estudio petrográfico indica que la muestra puede presentar reactividad álcali-carbonato.</t>
  </si>
  <si>
    <t>Si los áridos disponen de marcado CE se podrá eximir de la realización de los ensayos de identificación, salvo indicación en contrario del Proyecto o Dirección de Obra.
Se considerarán al menos dos tamaños diferentes por cada tipo de hormigón a emplear</t>
  </si>
  <si>
    <t>Al menos en cada toma de muestra para resistencia a compresión se medirá la consistencia</t>
  </si>
  <si>
    <t xml:space="preserve">Solo para hormigones sometidos a las clases generales de exposición III o IV, o cuando el ambiente presente cualquier clase específica de exposición </t>
  </si>
  <si>
    <t>El Director de Obra decidirá si los pilotes auscultados por el Laboratorio de Recepción pueden ser obviados en el Control de Producción</t>
  </si>
  <si>
    <t>El Director de Obra decidirá si las pantallas auscultadas por el Laboratorio de Recepción pueden ser obviadas en el Control de Producción</t>
  </si>
  <si>
    <t xml:space="preserve">UNE 83361
UNE-EN 12350-8 </t>
  </si>
  <si>
    <t>Comprobación dimensional (flejes)</t>
  </si>
  <si>
    <t>Con al menos 3 porcentajes distintos de adición. Incluirá estudio de la sensibilidad del suelocemento a la variación de la humedad de compactación, determinándose la densidad y resistencia a compresión del suelocemento en probetas compactadas con humedades del -1,0 / +0,5 % de la óptima Proctor modificado.</t>
  </si>
  <si>
    <t>Se estudiarán valores de C.B.R. y de resistencias a tracción indirecta a 7, 28 y 90 días con 3 niveles de humedad (la del Próctor modificado y +/- 0,5 %). Los ensayos de resistencia se realizarán sobre cuatro familias de amasadas diferentes. Deberá determinarse los plazos de trabajabilidad</t>
  </si>
  <si>
    <t xml:space="preserve">* En el caso de posesión de distintivo de calidad según Anejo 19 de EHE-08, no será necesaria la realización de estos ensayos para producción.                                                                                                                            ** En caso de que la medición sea inferior a 300 toneladas, se tomarán sólo dos muestras por diámetro en control de Producción. </t>
  </si>
  <si>
    <t>En el caso de poseer marcado CE, el Director de la Obra podrá eximir realizar el control de producción de procedencia. El ensayo de azul de metileno se realizará cuando lo solicite el Director de las obras. El desgaste los Ángeles se realiza sobre el material a triturar para producir el árido fino</t>
  </si>
  <si>
    <t>En el caso de no disponer de marcado CE, el control de producción realizará los mismos ensayos de verificación de las mezclas y con igual frecuencia que está asignada al control de recepción.</t>
  </si>
  <si>
    <t>La verificación incluirá como mínimo los ensayos de Cántabro en seco, escurrimiento de ligante (según UNE-EN 12697-18, mediante el método de Schellenberg) y adhesividad al agua según NLT-196</t>
  </si>
  <si>
    <r>
      <t>Si el contenido ponderal de sulfatos solubles (SO</t>
    </r>
    <r>
      <rPr>
        <vertAlign val="subscript"/>
        <sz val="9"/>
        <rFont val="NewsGotT"/>
        <family val="0"/>
      </rPr>
      <t>3</t>
    </r>
    <r>
      <rPr>
        <sz val="9"/>
        <rFont val="NewsGotT"/>
        <family val="0"/>
      </rPr>
      <t>), en los materiales que se vaya a reciclar es superior al cinco por mil (0,5%) en masa, deberá emplearse un cemento resistente a los sulfatos.</t>
    </r>
  </si>
  <si>
    <t>UNE-EN 23697-1
UNE-EN 12697-2
UNE-EN 12697-5             UNE-EN 12697-6             UNE-EN 12697-8</t>
  </si>
  <si>
    <t>UNE-EN 12274-3
 UNE-EN 12274-4
 UNE-EN 12274-5</t>
  </si>
  <si>
    <t>2.- SEÑALES Y CARTELES VERTICALES DE CIRCULACIÓN RETRORREFLECTANTES *</t>
  </si>
  <si>
    <t>* El ensayo se realizará sobre 25 elementos
** Para vallla
*** Para postes</t>
  </si>
  <si>
    <t>9.- SOLDADURAS ALUMINOTÉRMICAS EN OBRA</t>
  </si>
  <si>
    <t>9.1.- Homologaciones Procedimientos y soldadores</t>
  </si>
  <si>
    <t>9.2.- Ensayos control de soldaduras</t>
  </si>
  <si>
    <t>UNE-EN-ISO 9606-1</t>
  </si>
  <si>
    <t>Certificado nivel I, II, III de un inspector de END del método correspondiente (PM, LP, US, o IV) y del sector correspondiente (Mat. Metálicos-soldadura)</t>
  </si>
  <si>
    <t>OLD052</t>
  </si>
  <si>
    <t>OLC043</t>
  </si>
  <si>
    <t>3103</t>
  </si>
  <si>
    <t>OLC049</t>
  </si>
  <si>
    <t>Solo para capas de rodadura</t>
  </si>
  <si>
    <t>UNE-EN ISO 17892-1</t>
  </si>
  <si>
    <t>Análisis granulométrico de la mezcla reciclada</t>
  </si>
  <si>
    <t>Sensibilidad al agua</t>
  </si>
  <si>
    <t>UNE-EN 12697-12
UNE-EN 12697-31</t>
  </si>
  <si>
    <t xml:space="preserve">* Se realizará el ensayo de inmersión-compresión o el de sensibilidad al agua según especifique el Pliego particular de la obra
** Las probetas se compactarán con el compactador giratorio, según apdo. 20.3 del PG-4.
</t>
  </si>
  <si>
    <t>Penetración del ligante recuperado</t>
  </si>
  <si>
    <t>Punto de reblandecimiento anillo y bola del ligante recuperado</t>
  </si>
  <si>
    <t>UNE-EN 12697-3
UNE-EN 1426</t>
  </si>
  <si>
    <t>UNE-EN 12697-3
UNE-EN 1427</t>
  </si>
  <si>
    <t>El ensayo Proctor modificado se utilizará solo para la determinación de la humedad de compactación</t>
  </si>
  <si>
    <t>Densidad, espesor y humedad sobre testigos</t>
  </si>
  <si>
    <t>16.6.1.- Mezcla reciclada</t>
  </si>
  <si>
    <t>15.4.- Tramo de prueba</t>
  </si>
  <si>
    <t>Composición química (contenido carbono, manganeso, silicio, fósforo y azufre)</t>
  </si>
  <si>
    <t>UNE-EN 13674-1
UNE-EN 13674-2</t>
  </si>
  <si>
    <t>Ensayo de tracción y alargamiento a la rotura</t>
  </si>
  <si>
    <t>UNE-EN 13674-1
UNE-EN 13674-2
UIC 860</t>
  </si>
  <si>
    <t>Control geométrico del carril</t>
  </si>
  <si>
    <t xml:space="preserve">Control geométrico de las soldaduras aluminotérmicas de los carriles (Por 1/2 jornada de inspección) </t>
  </si>
  <si>
    <t>Resistencia a tracción y alargamiento a la carga máxima</t>
  </si>
  <si>
    <t>6.- HORMIGÓN MAGRO VIBRADO</t>
  </si>
  <si>
    <t>6.1.1.- Áridos</t>
  </si>
  <si>
    <t>6.2.- Control de calidad de los materiales</t>
  </si>
  <si>
    <t xml:space="preserve">6.2.1.- Áridos </t>
  </si>
  <si>
    <t xml:space="preserve">7.- PAVIMENTOS DE HORMIGÓN </t>
  </si>
  <si>
    <t xml:space="preserve">7.1.1.- Áridos. </t>
  </si>
  <si>
    <t>7.2.- Control de Calidad de los materiales</t>
  </si>
  <si>
    <t>7.2.1.- Áridos</t>
  </si>
  <si>
    <t>7.2.2.- Identificación de las barras de acero de unión</t>
  </si>
  <si>
    <t>7.2.2.1.- Control documental</t>
  </si>
  <si>
    <t xml:space="preserve">7.2.2.2.- Control mediante ensayos </t>
  </si>
  <si>
    <t>7.2.2.3.- Identificación de los pasadores de unión</t>
  </si>
  <si>
    <t>7.4.2.- Mezcla de áridos</t>
  </si>
  <si>
    <t>7.4.3.- Ensayos de control del hormigón</t>
  </si>
  <si>
    <t>UNE-EN 12697-27
UNE-EN 12697-6</t>
  </si>
  <si>
    <t>UNE-EN 12697-27
UNE-EN 12697-6           UNE-EN 12697-8</t>
  </si>
  <si>
    <t xml:space="preserve">Se estudiarán las mezclas determinando la resistencia a inmersión-compresión y/o sensibilidad al agua (según especifiqque el Pliego particular de la obra) y el Próctor modificado (humedad de compactación) para, al menos, tres porcentajes distintos de emulsión </t>
  </si>
  <si>
    <r>
      <rPr>
        <strike/>
        <sz val="9"/>
        <color indexed="12"/>
        <rFont val="NewsGotT"/>
        <family val="0"/>
      </rPr>
      <t xml:space="preserve">
</t>
    </r>
    <r>
      <rPr>
        <sz val="9"/>
        <rFont val="NewsGotT"/>
        <family val="0"/>
      </rPr>
      <t>UNE-EN 12697-27</t>
    </r>
    <r>
      <rPr>
        <strike/>
        <sz val="9"/>
        <rFont val="NewsGotT"/>
        <family val="0"/>
      </rPr>
      <t xml:space="preserve">
</t>
    </r>
    <r>
      <rPr>
        <sz val="9"/>
        <rFont val="NewsGotT"/>
        <family val="0"/>
      </rPr>
      <t xml:space="preserve"> 
</t>
    </r>
  </si>
  <si>
    <t>OLA029
OLA031</t>
  </si>
  <si>
    <t>OLC078</t>
  </si>
  <si>
    <t>OLC090</t>
  </si>
  <si>
    <t>OLC091</t>
  </si>
  <si>
    <t>OLC095</t>
  </si>
  <si>
    <t>OLC087</t>
  </si>
  <si>
    <t>OLC088</t>
  </si>
  <si>
    <t>OLC089</t>
  </si>
  <si>
    <t>001</t>
  </si>
  <si>
    <t>El control de los paneles direccionales, aún siendo elementos de balizamiento, se realizará según este Apartado 2</t>
  </si>
  <si>
    <t>4.7.1.2.- Protección anticorrosiva</t>
  </si>
  <si>
    <t>4.7.1.1.- Preparación superficial</t>
  </si>
  <si>
    <t>4.7.1.- Estructuras pintadas</t>
  </si>
  <si>
    <t>4.7.2.- Estructuras galvanizadas</t>
  </si>
  <si>
    <t>NLT-251</t>
  </si>
  <si>
    <t>OLB073</t>
  </si>
  <si>
    <t>OLB056</t>
  </si>
  <si>
    <t>OLA108</t>
  </si>
  <si>
    <t>OLA088</t>
  </si>
  <si>
    <t>OLB087</t>
  </si>
  <si>
    <t>OLB053</t>
  </si>
  <si>
    <t>UNE-EN 13450/PF-6 del PPTGMF</t>
  </si>
  <si>
    <t>NLT-159</t>
  </si>
  <si>
    <t>UNE-EN 1097-6. Anexo B</t>
  </si>
  <si>
    <t xml:space="preserve">Residuo insoluble en ácido clorhídrico y carbonato de sodio
</t>
  </si>
  <si>
    <t>2.1.3. - Suelo. Control de procedencia</t>
  </si>
  <si>
    <t>2.1.- Control de procedencia de los materiales</t>
  </si>
  <si>
    <t>3.2.1.- Control de procedencia. Suelos RCD</t>
  </si>
  <si>
    <t>1.1.- Identificación del material drenante</t>
  </si>
  <si>
    <t>9.- ENCACHADOS Y OTROS ELEMENTOS</t>
  </si>
  <si>
    <t>12.2.- Identificación de los suelos de RCD</t>
  </si>
  <si>
    <t>1.3.- Control de homogeneidad de equipos de amasado</t>
  </si>
  <si>
    <t xml:space="preserve">4.8.- Uniones atornilladas. Control del par de apriete </t>
  </si>
  <si>
    <t>11.2.- Control de homogeneidad de equipos de amasado*</t>
  </si>
  <si>
    <t>3.1.- Control de procedencia de los materiales</t>
  </si>
  <si>
    <t>8.1.1.- Control de recepción de las cisternas</t>
  </si>
  <si>
    <t>8.1.2.- Control a la entrada del mezclador</t>
  </si>
  <si>
    <t>8.1.3.- Control adicional. Betunes asfálticos convencionales, duros y multigrados</t>
  </si>
  <si>
    <t>10.- TRATAMIENTOS SUPERFICIALES MEDIANTE RIEGOS CON GRAVILLA</t>
  </si>
  <si>
    <t>12.3.- Verificación de la fórmula de trabajo y tramo de prueba</t>
  </si>
  <si>
    <t>Densidad y humedad in situ</t>
  </si>
  <si>
    <t>6.1.1.- Control de recepción de las cisternas</t>
  </si>
  <si>
    <t>6.1.2.- Control a la entrada del mezclador</t>
  </si>
  <si>
    <t xml:space="preserve">6.1.3.- Control adicional. Betunes asfálticos </t>
  </si>
  <si>
    <t>OLC037
OLC040
OLC041
OLC038
OLC039</t>
  </si>
  <si>
    <t>UNE-EN 1097-2
UNE-EN 13450. Anexo C
PF-6 del PPTGMF</t>
  </si>
  <si>
    <t>OLA056</t>
  </si>
  <si>
    <t>OLB042</t>
  </si>
  <si>
    <t>1.2.- Control de ejecución</t>
  </si>
  <si>
    <t>10.- TRAVIESAS</t>
  </si>
  <si>
    <t>11.- VIA EN PLACA</t>
  </si>
  <si>
    <t>11.1.- Identificación de los componentes del hormigón</t>
  </si>
  <si>
    <t>11.1.1.- Identificación del árido fino</t>
  </si>
  <si>
    <r>
      <t>11.1.2.- Identificación del árido grueso*</t>
    </r>
    <r>
      <rPr>
        <sz val="9"/>
        <rFont val="NewsGotT"/>
        <family val="0"/>
      </rPr>
      <t xml:space="preserve"> </t>
    </r>
  </si>
  <si>
    <t>11.1.3.- Agua</t>
  </si>
  <si>
    <t>11.1.4.- Cemento</t>
  </si>
  <si>
    <t>11.2.- Ensayos previos y caracteristicos de dosificación del hormigón</t>
  </si>
  <si>
    <t>11.3.- Control de homogeneidad de equipos de amasado</t>
  </si>
  <si>
    <t>11.5.- ACERO CORRUGADO PARA ARMAR (ARMADURAS PASIVAS)</t>
  </si>
  <si>
    <t>11.5.1.- Control documental</t>
  </si>
  <si>
    <t>11.5.2.- Ensayos</t>
  </si>
  <si>
    <t>4.1.1.- Emulsión bituminosa</t>
  </si>
  <si>
    <t>4.1.2.- Control de procedencia de los áridos</t>
  </si>
  <si>
    <t>11.2.- Ensayos previos de aptitud de áridos</t>
  </si>
  <si>
    <t>11.2.1.- Árido grueso. Control de procedencia</t>
  </si>
  <si>
    <t xml:space="preserve">11.2.2.- Árido fino. Control de procedencia </t>
  </si>
  <si>
    <t xml:space="preserve">11.2.3.- Filler contenido en la arena. Control de procedencia </t>
  </si>
  <si>
    <t xml:space="preserve">11.2.4.- Filler de aportación. Control de procedencia </t>
  </si>
  <si>
    <t xml:space="preserve">11.3.- Verificación de la fórmula de trabajo, etiqueta CE, de la mezcla bituminosa y tramo de prueba </t>
  </si>
  <si>
    <t>11.3.1.- Verificación de la fórmula de trabajo, etiqueta CE, de la mezcla bituminosa. *</t>
  </si>
  <si>
    <t xml:space="preserve">11.3.2.- Tramo de prueba </t>
  </si>
  <si>
    <t>11.4.- Control de fabricación de la mezcla bituminosa</t>
  </si>
  <si>
    <r>
      <t>11.4.1.- Árido grueso</t>
    </r>
    <r>
      <rPr>
        <sz val="9"/>
        <rFont val="NewsGotT"/>
        <family val="0"/>
      </rPr>
      <t xml:space="preserve"> </t>
    </r>
  </si>
  <si>
    <r>
      <t xml:space="preserve">11.4.2.- Árido fino </t>
    </r>
    <r>
      <rPr>
        <sz val="9"/>
        <rFont val="NewsGotT"/>
        <family val="0"/>
      </rPr>
      <t xml:space="preserve"> </t>
    </r>
  </si>
  <si>
    <t>11.4.3.- Filler contenido en la arena</t>
  </si>
  <si>
    <t xml:space="preserve">11.4.4.- Filler de aportación </t>
  </si>
  <si>
    <t>11.4.5.- Control de la mezcla bituminosa fabricada</t>
  </si>
  <si>
    <t>11.5.- Control de recepción de la unidad terminada</t>
  </si>
  <si>
    <t>11.6.- Control final del acabado de la capa de mezcla bituminosa</t>
  </si>
  <si>
    <t xml:space="preserve">15.5.- Control de ejecución </t>
  </si>
  <si>
    <t>15.5.1.- Mezcla reciclada</t>
  </si>
  <si>
    <t>15.6.- Control de recepción de la unidad terminada</t>
  </si>
  <si>
    <t>16.7.- Control de recepción de la unidad terminada</t>
  </si>
  <si>
    <t>5.2.2.- Características de las zonas no retrorreflectantes</t>
  </si>
  <si>
    <t>Comprobación de integridad estructural mediante ensayo de transparencia sónica (cross-hole) en muro pantalla instrumentado con más de 4 tubos de acero (Diez diagrafías por pantalla)</t>
  </si>
  <si>
    <t>Fórmula de trabajo para Grava-emulsión</t>
  </si>
  <si>
    <t>Verificación planta de Grava - emulsión</t>
  </si>
  <si>
    <t>Documentación justificativa del cumplimiento de homogeneidad de los equipos de amasado según Art.71.2.4 EHE-08</t>
  </si>
  <si>
    <t>Art.71.2.4 EHE-08</t>
  </si>
  <si>
    <t>3.1.- Identificación y control de los suelos naturales</t>
  </si>
  <si>
    <t xml:space="preserve">* Estos ensayos deberán ser realizados por laboratorios acreditados para estos ensayos según la norma UNE-EN ISO/IEC 17025
** Estos ensayos se realizarán a juicio del Director de Obra </t>
  </si>
  <si>
    <t>Como mínimo se verificará: Control de preparación de las uniones, control geometrico de la preparación de las soldaduras, verificación del tipo de unión según planos constructivos de taller</t>
  </si>
  <si>
    <t>Ensayos por ultrasonidos de soldaduras (Por 1/2 jornada de inspección)</t>
  </si>
  <si>
    <t>OLC0049</t>
  </si>
  <si>
    <t>OLC053</t>
  </si>
  <si>
    <t>Ensayos radiográficos de soldadura (Por 1/2 jornada de inspección)</t>
  </si>
  <si>
    <t>UNE-EN 17636-1</t>
  </si>
  <si>
    <t>UNE-EN 1714 
UNE-EN 17640</t>
  </si>
  <si>
    <t>Norma producto</t>
  </si>
  <si>
    <t>UNE-EN 13369</t>
  </si>
  <si>
    <t>UNE-EN 13286-41 
NLT-314</t>
  </si>
  <si>
    <t>Extracción de testigos para determinación de espesor, densidad y resistencia a compresión simple</t>
  </si>
  <si>
    <t>3 ó 6</t>
  </si>
  <si>
    <t>Tres ensayos cada 500 m para calzada simple y 6 ensayos cada 500 m para calzada doble, ensayando siempre las marcas de borde y la marca central</t>
  </si>
  <si>
    <t>Con vehículo de al menos 35 t de carga total con 3 ejes y cuando lo solicite el Director de Obras</t>
  </si>
  <si>
    <t>Analisis granulométrico de balasto, porcentaje de partículas finas (pasa por el tamiz 0,5 mm) y pasa por el tamiz 0,063 mm</t>
  </si>
  <si>
    <r>
      <t>* Se ensayará una muestra más por cada 5.000 m</t>
    </r>
    <r>
      <rPr>
        <vertAlign val="superscript"/>
        <sz val="9"/>
        <rFont val="NewsGotT"/>
        <family val="0"/>
      </rPr>
      <t>3</t>
    </r>
    <r>
      <rPr>
        <sz val="9"/>
        <rFont val="NewsGotT"/>
        <family val="0"/>
      </rPr>
      <t xml:space="preserve"> o fracción, de exceso sobre 20.000 m</t>
    </r>
    <r>
      <rPr>
        <vertAlign val="superscript"/>
        <sz val="9"/>
        <rFont val="NewsGotT"/>
        <family val="0"/>
      </rPr>
      <t>3</t>
    </r>
    <r>
      <rPr>
        <sz val="9"/>
        <rFont val="NewsGotT"/>
        <family val="0"/>
      </rPr>
      <t xml:space="preserve"> de suelo.
**  Muestra remoldeada ensayo Próctor normal
</t>
    </r>
  </si>
  <si>
    <t>Índice C.B.R. para suelos tipo S-EST1 y S-EST2.
Las probetas se fabricarán según el procedimiento descrito en la UNE-EN 13286-51 y con la densidad exigida en obra</t>
  </si>
  <si>
    <r>
      <t>En control de producción el proctor normal se realizará cada 10.000 m</t>
    </r>
    <r>
      <rPr>
        <vertAlign val="superscript"/>
        <sz val="9"/>
        <color indexed="8"/>
        <rFont val="NewsGotT"/>
        <family val="0"/>
      </rPr>
      <t>3</t>
    </r>
    <r>
      <rPr>
        <sz val="9"/>
        <color indexed="8"/>
        <rFont val="NewsGotT"/>
        <family val="0"/>
      </rPr>
      <t xml:space="preserve"> y cada 5.000 m</t>
    </r>
    <r>
      <rPr>
        <vertAlign val="superscript"/>
        <sz val="9"/>
        <color indexed="8"/>
        <rFont val="NewsGotT"/>
        <family val="0"/>
      </rPr>
      <t>3</t>
    </r>
    <r>
      <rPr>
        <sz val="9"/>
        <color indexed="8"/>
        <rFont val="NewsGotT"/>
        <family val="0"/>
      </rPr>
      <t xml:space="preserve"> si es criterio para el control de compactación</t>
    </r>
  </si>
  <si>
    <t>En el caso de que la Resistividad &lt; 5000 Ωcm</t>
  </si>
  <si>
    <t>Si hay indicios de presencia de sulfuros</t>
  </si>
  <si>
    <t xml:space="preserve">Si el cernido por el tamiz UNE 0,05 &gt; 15% y si el porcentaje en peso de partículas de tamaños inferiores a 15 µ está comprendido entre el 10-20%                                                                          </t>
  </si>
  <si>
    <t>Zona comprendida entre el paramento y un plano paralelo a éste a una distancia de 1,5 metros</t>
  </si>
  <si>
    <t>En caso de presentación de este documento no será necesaria la realización de ensayos</t>
  </si>
  <si>
    <t>En caso de presentación de este documento ne será necesaria la realización de ensayos de producción</t>
  </si>
  <si>
    <t>En el caso de posesión de distintivo de calidad oficialmente reconocido, no será necesaria la realización de estos ensayos en control de producción</t>
  </si>
  <si>
    <t>A juicio de Dirección de Obra para verificación, en su caso, de otras características geotécnicas del proyecto</t>
  </si>
  <si>
    <t xml:space="preserve">En capas de coronación. Se realizará al menos, 1 ensayo por cada obra de drenaje </t>
  </si>
  <si>
    <t xml:space="preserve">Sólo se ensayarán en Control de Producción. Si el producto posee Sello de Calidad, se podrá eximir, a juicio del Director de Obra, de estos ensayos                                                                    </t>
  </si>
  <si>
    <t>Según especificaciones de EHE-08                                                                                     Se realizarán por cada obra de drenaje al menos 3 lotes: Uno en la cimentación, otro en los alzados del cuerpo de obra y otro en las embocaduras (o pozos)</t>
  </si>
  <si>
    <t>Se realizará por cada marco al menos 1 lote</t>
  </si>
  <si>
    <t xml:space="preserve">Inspección visual, control dimensional y características superficiales </t>
  </si>
  <si>
    <t>Vano</t>
  </si>
  <si>
    <t>UNE 83362
UNE-EN 12350-12</t>
  </si>
  <si>
    <t>UNE 83363
UNE-EN 12350-10</t>
  </si>
  <si>
    <t>UNE 83364
UNE-EN 12350-9</t>
  </si>
  <si>
    <t>Control topográfico sobre los vanos (se consideran vanos a los elementos biapoyados entre pilas, estribos, crujía entre pilares y/o muros)</t>
  </si>
  <si>
    <t>UNE-EN 1538 / UNE-EN 1536 / UNE-EN ISO 13500</t>
  </si>
  <si>
    <t>UNE-EN 1290
UNE-EN 1291</t>
  </si>
  <si>
    <t>Ensayos de hormigón fresco. Parte 2. Ensayo de asentamiento</t>
  </si>
  <si>
    <t xml:space="preserve">Pliego ATEB
NLT-352 </t>
  </si>
  <si>
    <t>Se realizará una u otra en función del tipo de árido</t>
  </si>
  <si>
    <t>Incluye estudio de la identificación del material granular, la granulometría, Próctor modificado y Compresión simple, con al menos 3 porcentajes distintos de adición</t>
  </si>
  <si>
    <t xml:space="preserve">Sólo se realizarán los ensayos previos para obras con un total igual o superior a 15.000 Tm de Grava-Emulsión
</t>
  </si>
  <si>
    <t>El control de calidad de la emulsión bituminosa se realizará según el apartado 9 de este Capítulo</t>
  </si>
  <si>
    <t>Incluirá granulometría de los áridos combinados, contenido óptimo de fluido de compactación determinado mediante ensayo P.M., % en peso de agua de envuelta, tipo y % en peso de emulsión determinado mediante ensayo de envuelta NLT-196, y densidad y resistencia a Tracción Indirecta con al menos 3 porcentajes distintos de betún residual.</t>
  </si>
  <si>
    <t>En el caso de pavimentos continuos de hormigón armado</t>
  </si>
  <si>
    <t>Por cada dosificación propuesta se estudiará la granulometría de los áridos combinados, los contenidos de cemento, agua y adiciones, la consistencia, el aire ocluído y la resistencia a flexotracción a 7 y 28 días de, al menos, 6 amasadas diferentes, confeccionando 2 series de 3 probetas por amasada</t>
  </si>
  <si>
    <t>Se preverá un tamaño de árido por cada capa o riego a aplicar</t>
  </si>
  <si>
    <t>La frecuencia de ensayos que se empleará será la definida en el apartado 542.9.3.1 ó 543.9.3 del PG3. En el caso de disponer de marcado CE las mezclas bituminosas, el Director de la Obra podrá eximir los criterios de ensayo por toneladas de control de producción. Como mínimo y para tráficos ≥ T2, tanto producción como recepción harán un ensayo mensual</t>
  </si>
  <si>
    <t>El control de calidad del ligante (emulsión o betún)  se realizará según el apartado 8 ó 9 de este Capítulo, según corresponda</t>
  </si>
  <si>
    <t>Series de 3 probetas</t>
  </si>
  <si>
    <t xml:space="preserve">Si el producto posee Sello de Calidad, se podrá eximir, a juicio del Director de Obra, de los ensayos de Control de Producción </t>
  </si>
  <si>
    <t>UNE-EN ISO 2811-1</t>
  </si>
  <si>
    <t>UNE-EN 1871. Anexo A
UNE-EN 1436</t>
  </si>
  <si>
    <t>UNE-EN 1871
UNE-EN ISO 2814</t>
  </si>
  <si>
    <t>UNE-EN 12802. Anexo A</t>
  </si>
  <si>
    <t>UNE-EN 12802. Anexo B</t>
  </si>
  <si>
    <t>UNE-EN 12802. Anexo G</t>
  </si>
  <si>
    <t>UNE-EN ISO 2811-2</t>
  </si>
  <si>
    <t>UNE-EN 1871. Anexo E</t>
  </si>
  <si>
    <t>UNE-EN 12802 Anexo B</t>
  </si>
  <si>
    <t xml:space="preserve">UNE-EN 1423. Anexo B / UNE-EN 1423/AC
</t>
  </si>
  <si>
    <t>UNE 135352
UNE 135312</t>
  </si>
  <si>
    <t>UNE-EN ISO 1461
UNE 135314</t>
  </si>
  <si>
    <t>UNE-EN 1317-5</t>
  </si>
  <si>
    <t>UNE-EN 1317-5             UNE-EN ISO 1461</t>
  </si>
  <si>
    <t>Tipo / Fabricante</t>
  </si>
  <si>
    <t>El ensayo se realizará en seco y /o húmedo de acuerdo con la clase de marca vial indicada en proyecto</t>
  </si>
  <si>
    <t>En los casos de mezcla de árido natural y de machaqueo</t>
  </si>
  <si>
    <t>En el caso de recargues se realizará según NRV 3032; debe estar homologado el 100% del personal</t>
  </si>
  <si>
    <t>Frecuencia variará según la velocidad: &gt;200 Km/h=100%; 160 a 200 Km/h=60%; &lt;160Km/h=20%. Durante la media jornada el inspector verificará 15 soldaduras</t>
  </si>
  <si>
    <t>Sólo se realizará el ensayo si el estudio petrográfico indica que la muestra puede presentar reactividad álcali-carbonato</t>
  </si>
  <si>
    <t>El Director de Obra podrá exigir la realización de este ensayo</t>
  </si>
  <si>
    <t>Tipo / Partida</t>
  </si>
  <si>
    <t>Tipo anclaje / Tipo terreno</t>
  </si>
  <si>
    <t>Tipo / Fábrica</t>
  </si>
  <si>
    <t>Diámetro / Tipo / Fábrica</t>
  </si>
  <si>
    <t>Diámetro / Tipo</t>
  </si>
  <si>
    <t>Cauce / Tipo suelo</t>
  </si>
  <si>
    <t>Tipo / Planta</t>
  </si>
  <si>
    <t>Características geométricas y tolerancias y aspecto  (se medirá la irregularidad superficial mediante la regla de 3 metros)</t>
  </si>
  <si>
    <t>UNE-EN 12350-1                UNE-EN 12390-2,3</t>
  </si>
  <si>
    <t>UNE-EN 1744-1. Apdo. 14.2</t>
  </si>
  <si>
    <t>UNE-EN 1744-1. Apdo 10.2</t>
  </si>
  <si>
    <t>UNE-EN 1744-1. Apdo 11.</t>
  </si>
  <si>
    <t>NLT 389-00
UNE-EN 12697-12
UNE-EN 12697-23</t>
  </si>
  <si>
    <t>UNE 135352
UNE-EN 12899-3. Apdo. 7.3.2.2</t>
  </si>
  <si>
    <t>UNE 135352
UNE-EN 12899-3. Apdo. 7.3.2.3</t>
  </si>
  <si>
    <t xml:space="preserve">Ensayo de tracción determinando resistencia, límite elástico y alargamiento, estricción y módulo de elasticidad </t>
  </si>
  <si>
    <t>Ensayo de tracción determinando resistencia, límite elástico y alargamiento. Incluyendo mecanizado de probetas</t>
  </si>
  <si>
    <t>Caracterización de la fluidez en presencia de barras. Ensayo de escurrimiento con el anillo japonés</t>
  </si>
  <si>
    <t>3.2.- Identificación de los suelos RCD</t>
  </si>
  <si>
    <t>A solicitud del Director de Obra</t>
  </si>
  <si>
    <t>Recomendaciones para la realización de pruebas de carga (Ministerio de Fomento) / PG-3</t>
  </si>
  <si>
    <t>OLA033</t>
  </si>
  <si>
    <t>Piego ADIF</t>
  </si>
  <si>
    <t>Tramo de prueba</t>
  </si>
  <si>
    <t>Durante la verificación se comprobará especialmente la disposición y cuantía de armaduras y los recubrimientos. 
Se realizará control geométrico sobre producto terminado en el caso de existencia de acopio para la obra.
El fabricante debe presentar justificación del control de resistencias de los hormigones empleados en la fabricación del elemento prefabricado, de acuerdo con el Art. 86.9.2 de la EHE-08</t>
  </si>
  <si>
    <t>PROYETO</t>
  </si>
  <si>
    <t>Ud</t>
  </si>
  <si>
    <t>MEDICION</t>
  </si>
  <si>
    <t>PRECIO UNITARIO</t>
  </si>
  <si>
    <t>IMPORTE</t>
  </si>
  <si>
    <t>Nº ENSAYOS</t>
  </si>
  <si>
    <t>m</t>
  </si>
  <si>
    <r>
      <t>m</t>
    </r>
    <r>
      <rPr>
        <vertAlign val="superscript"/>
        <sz val="9"/>
        <rFont val="NewsGotT"/>
        <family val="0"/>
      </rPr>
      <t>2</t>
    </r>
  </si>
  <si>
    <t>NORMATIVA</t>
  </si>
  <si>
    <t>PROYECTO</t>
  </si>
  <si>
    <t>Medicion</t>
  </si>
  <si>
    <t>5</t>
  </si>
  <si>
    <t>Tipo/Fábrica</t>
  </si>
  <si>
    <t>VALORACION PLAN RECEPCION</t>
  </si>
  <si>
    <t>VALORACION ENSAYOS RECEPCION</t>
  </si>
  <si>
    <r>
      <t>m</t>
    </r>
    <r>
      <rPr>
        <vertAlign val="superscript"/>
        <sz val="9"/>
        <rFont val="NewsGotT"/>
        <family val="0"/>
      </rPr>
      <t>3</t>
    </r>
  </si>
  <si>
    <r>
      <t>m</t>
    </r>
    <r>
      <rPr>
        <vertAlign val="superscript"/>
        <sz val="9"/>
        <rFont val="NewsGotT"/>
        <family val="0"/>
      </rPr>
      <t>3</t>
    </r>
    <r>
      <rPr>
        <sz val="9"/>
        <rFont val="NewsGotT"/>
        <family val="0"/>
      </rPr>
      <t xml:space="preserve"> / Día</t>
    </r>
  </si>
  <si>
    <r>
      <t>Día / ml / m</t>
    </r>
    <r>
      <rPr>
        <vertAlign val="superscript"/>
        <sz val="9"/>
        <rFont val="NewsGotT"/>
        <family val="0"/>
      </rPr>
      <t>2</t>
    </r>
  </si>
  <si>
    <t>Tm</t>
  </si>
  <si>
    <r>
      <t>m</t>
    </r>
    <r>
      <rPr>
        <vertAlign val="superscript"/>
        <sz val="9"/>
        <rFont val="NewsGotT"/>
        <family val="0"/>
      </rPr>
      <t>3</t>
    </r>
    <r>
      <rPr>
        <sz val="9"/>
        <rFont val="NewsGotT"/>
        <family val="0"/>
      </rPr>
      <t xml:space="preserve"> / Semana</t>
    </r>
  </si>
  <si>
    <t xml:space="preserve">5.000  / 10.000 </t>
  </si>
  <si>
    <r>
      <t>m</t>
    </r>
    <r>
      <rPr>
        <vertAlign val="superscript"/>
        <sz val="9"/>
        <rFont val="NewsGotT"/>
        <family val="0"/>
      </rPr>
      <t xml:space="preserve">3 </t>
    </r>
    <r>
      <rPr>
        <sz val="9"/>
        <rFont val="NewsGotT"/>
        <family val="0"/>
      </rPr>
      <t>/ Semana</t>
    </r>
  </si>
  <si>
    <r>
      <t>m</t>
    </r>
    <r>
      <rPr>
        <vertAlign val="superscript"/>
        <sz val="9"/>
        <rFont val="NewsGotT"/>
        <family val="0"/>
      </rPr>
      <t xml:space="preserve">3 </t>
    </r>
    <r>
      <rPr>
        <sz val="9"/>
        <rFont val="NewsGotT"/>
        <family val="0"/>
      </rPr>
      <t>/ Mes</t>
    </r>
  </si>
  <si>
    <r>
      <t xml:space="preserve">5.000 </t>
    </r>
    <r>
      <rPr>
        <vertAlign val="superscript"/>
        <sz val="9"/>
        <color indexed="8"/>
        <rFont val="NewsGotT"/>
        <family val="0"/>
      </rPr>
      <t xml:space="preserve"> </t>
    </r>
    <r>
      <rPr>
        <sz val="9"/>
        <color indexed="8"/>
        <rFont val="NewsGotT"/>
        <family val="0"/>
      </rPr>
      <t xml:space="preserve">/ 10.000 </t>
    </r>
  </si>
  <si>
    <r>
      <t>m</t>
    </r>
    <r>
      <rPr>
        <vertAlign val="superscript"/>
        <sz val="9"/>
        <rFont val="NewsGotT"/>
        <family val="0"/>
      </rPr>
      <t>3</t>
    </r>
    <r>
      <rPr>
        <sz val="9"/>
        <rFont val="NewsGotT"/>
        <family val="0"/>
      </rPr>
      <t xml:space="preserve"> / Días</t>
    </r>
  </si>
  <si>
    <t>Diámetro / Fabricante</t>
  </si>
  <si>
    <t>Anclajes</t>
  </si>
  <si>
    <t>m / Tipo</t>
  </si>
  <si>
    <t>ud</t>
  </si>
  <si>
    <t>ml</t>
  </si>
  <si>
    <t>m / Diámetro / Tipo</t>
  </si>
  <si>
    <t>Pilotes</t>
  </si>
  <si>
    <t>Pantalla</t>
  </si>
  <si>
    <t>Camiones</t>
  </si>
  <si>
    <t>m / Día</t>
  </si>
  <si>
    <r>
      <t>m</t>
    </r>
    <r>
      <rPr>
        <vertAlign val="superscript"/>
        <sz val="9"/>
        <rFont val="NewsGotT"/>
        <family val="0"/>
      </rPr>
      <t>2</t>
    </r>
    <r>
      <rPr>
        <sz val="9"/>
        <rFont val="NewsGotT"/>
        <family val="0"/>
      </rPr>
      <t xml:space="preserve"> / Día</t>
    </r>
  </si>
  <si>
    <t>m2/m en vía única/m en vía doble/día</t>
  </si>
  <si>
    <t>Meses</t>
  </si>
  <si>
    <t>Tm / Tipo</t>
  </si>
  <si>
    <t>Tm (total áridos)</t>
  </si>
  <si>
    <t>Tramo homogéneo / m</t>
  </si>
  <si>
    <t>TOTAL CAPÍTULO IV</t>
  </si>
  <si>
    <t>10.000m3 / Semana</t>
  </si>
  <si>
    <r>
      <t>Tamaño / m</t>
    </r>
    <r>
      <rPr>
        <vertAlign val="superscript"/>
        <sz val="9"/>
        <rFont val="NewsGotT"/>
        <family val="0"/>
      </rPr>
      <t>3</t>
    </r>
  </si>
  <si>
    <t>Revisión:</t>
  </si>
  <si>
    <t>Fecha:</t>
  </si>
  <si>
    <t>OBRA:</t>
  </si>
  <si>
    <t>Euros</t>
  </si>
  <si>
    <t>TOTAL</t>
  </si>
  <si>
    <t>Vº Bº Director de Obra</t>
  </si>
  <si>
    <t>FDO.</t>
  </si>
  <si>
    <t>TOTAL CAPÍTULO I</t>
  </si>
  <si>
    <t>TOTAL CAPÍTULO II</t>
  </si>
  <si>
    <t>TOTAL CAPÍTULO III</t>
  </si>
  <si>
    <t>TOTAL CAPÍTULO V</t>
  </si>
  <si>
    <t>TOTAL CAPÍTULO VI</t>
  </si>
  <si>
    <t>Plan de Control de Calidad de Recepción</t>
  </si>
  <si>
    <t xml:space="preserve">El Coordinador de Control de Calidad </t>
  </si>
  <si>
    <t>Empresa:</t>
  </si>
  <si>
    <t xml:space="preserve">   IMPORTE DEL PLAN DE ENSAYOS DE RECEPCION DEL MOVIMIENTO DE TIERRAS…….</t>
  </si>
  <si>
    <t xml:space="preserve">   IMPORTE DEL PLAN DE ENSAYOS DE RECEPCION DE LAS OBRAS DE DRENAJE…….</t>
  </si>
  <si>
    <t xml:space="preserve">   IMPORTE DEL PLAN DE ENSAYOS DE RECEPCION DE LAS ESTRUCTURAS…….</t>
  </si>
  <si>
    <t xml:space="preserve">   IMPORTE DEL PLAN DE ENSAYOS DE RECEPCION DE LOS AFIRMADOS…….</t>
  </si>
  <si>
    <t xml:space="preserve">   IMPORTE DEL PLAN DE ENSAYOS DE RECEPCION DE LA SEÑALIZACION…….</t>
  </si>
  <si>
    <t xml:space="preserve">   IMPORTE DEL PLAN DE ENSAYOS DE RECEPCION DE LA SUPERESTRUCTURA FERROVIARIA…….</t>
  </si>
  <si>
    <t>TOTAL PLAN DE ENSAYOS DE RECEPCION …</t>
  </si>
  <si>
    <t xml:space="preserve">En el caso de posesión de distintivo de calidad, no será obligatorio la realización de estos ensayos                                                                                                       </t>
  </si>
  <si>
    <t xml:space="preserve">* Si hay perfiles o espesores diferentes se realizará al menos 1 determinación por tipo.
** Para cantidades iguales o inferiores a 1.000 Tm, el tamaño de lote será 100 Tm.
*** Se realizará de acuerdo a la norma del producto
</t>
  </si>
  <si>
    <t>UNE-EN 1744-1. Apdo. 7</t>
  </si>
  <si>
    <t>Los ensayos de hinchamiento y colapso se realizarán en el caso de que los presente el suelo a estabilizar</t>
  </si>
  <si>
    <r>
      <t>5.000 m</t>
    </r>
    <r>
      <rPr>
        <vertAlign val="superscript"/>
        <sz val="9"/>
        <color indexed="8"/>
        <rFont val="NewsGotT"/>
        <family val="0"/>
      </rPr>
      <t>2</t>
    </r>
    <r>
      <rPr>
        <sz val="9"/>
        <color indexed="8"/>
        <rFont val="NewsGotT"/>
        <family val="0"/>
      </rPr>
      <t xml:space="preserve"> en explanadas y coronación de terraplén. 10.000 m</t>
    </r>
    <r>
      <rPr>
        <vertAlign val="superscript"/>
        <sz val="9"/>
        <color indexed="8"/>
        <rFont val="NewsGotT"/>
        <family val="0"/>
      </rPr>
      <t>2</t>
    </r>
    <r>
      <rPr>
        <sz val="9"/>
        <color indexed="8"/>
        <rFont val="NewsGotT"/>
        <family val="0"/>
      </rPr>
      <t xml:space="preserve"> en rellenos de terraplén </t>
    </r>
  </si>
  <si>
    <t>En explanadas y coronación de terraplén</t>
  </si>
  <si>
    <t>21% I.V.A.</t>
  </si>
  <si>
    <t xml:space="preserve">Se utilizará igual método de puesta en carga que el utilizado para los ensayos de idoneidad. </t>
  </si>
  <si>
    <t>UNE-EN 12272-1</t>
  </si>
  <si>
    <t>Resistencia a la fatiga a 20ºC</t>
  </si>
  <si>
    <t>UNE-EN 12274-1
UNE-EN 12274-2</t>
  </si>
  <si>
    <t>Se cuidará expresamente de tomar la muestra siguiendo las indicaciones de la norma UNE-EN 12274-1</t>
  </si>
  <si>
    <r>
      <t>Coordenadas cromáticas y factor de luminancia (</t>
    </r>
    <r>
      <rPr>
        <sz val="9"/>
        <rFont val="Calibri"/>
        <family val="2"/>
      </rPr>
      <t>β</t>
    </r>
    <r>
      <rPr>
        <sz val="6.75"/>
        <rFont val="NewsGotT"/>
        <family val="0"/>
      </rPr>
      <t>)</t>
    </r>
  </si>
  <si>
    <t>Características dimenensionales, aspecto y estado físico general</t>
  </si>
  <si>
    <t>UNE-EN 1317-5                  UNE-EN 13369</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</si>
</sst>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0"/>
    <numFmt numFmtId="181" formatCode="0.000000"/>
    <numFmt numFmtId="182" formatCode="0.0000"/>
    <numFmt numFmtId="183" formatCode="0.000"/>
    <numFmt numFmtId="184" formatCode="0.0"/>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0000"/>
    <numFmt numFmtId="190" formatCode="_-* #,##0.00\ [$€]_-;\-* #,##0.00\ [$€]_-;_-* &quot;-&quot;??\ [$€]_-;_-@_-"/>
    <numFmt numFmtId="191" formatCode="[$-C0A]dddd\,\ dd&quot; de &quot;mmmm&quot; de &quot;yyyy"/>
    <numFmt numFmtId="192" formatCode="#,##0\ _€"/>
  </numFmts>
  <fonts count="109">
    <font>
      <sz val="9"/>
      <name val="Times New Roman"/>
      <family val="1"/>
    </font>
    <font>
      <sz val="10"/>
      <name val="Arial"/>
      <family val="0"/>
    </font>
    <font>
      <u val="single"/>
      <sz val="7.2"/>
      <color indexed="12"/>
      <name val="Times New Roman"/>
      <family val="1"/>
    </font>
    <font>
      <u val="single"/>
      <sz val="7.2"/>
      <color indexed="36"/>
      <name val="Times New Roman"/>
      <family val="1"/>
    </font>
    <font>
      <sz val="9"/>
      <name val="Verdana"/>
      <family val="2"/>
    </font>
    <font>
      <sz val="9"/>
      <color indexed="21"/>
      <name val="Verdana"/>
      <family val="2"/>
    </font>
    <font>
      <i/>
      <sz val="9"/>
      <name val="Verdana"/>
      <family val="2"/>
    </font>
    <font>
      <sz val="9"/>
      <color indexed="12"/>
      <name val="Verdana"/>
      <family val="2"/>
    </font>
    <font>
      <sz val="9"/>
      <name val="NewsGotT"/>
      <family val="0"/>
    </font>
    <font>
      <strike/>
      <sz val="9"/>
      <name val="NewsGotT"/>
      <family val="0"/>
    </font>
    <font>
      <vertAlign val="superscript"/>
      <sz val="9"/>
      <name val="NewsGotT"/>
      <family val="0"/>
    </font>
    <font>
      <b/>
      <sz val="9"/>
      <name val="NewsGotT"/>
      <family val="0"/>
    </font>
    <font>
      <b/>
      <sz val="10"/>
      <name val="NewsGotT"/>
      <family val="0"/>
    </font>
    <font>
      <b/>
      <sz val="14"/>
      <name val="NewsGotT"/>
      <family val="0"/>
    </font>
    <font>
      <sz val="14"/>
      <name val="NewsGotT"/>
      <family val="0"/>
    </font>
    <font>
      <sz val="9"/>
      <color indexed="10"/>
      <name val="NewsGotT"/>
      <family val="0"/>
    </font>
    <font>
      <b/>
      <sz val="20"/>
      <color indexed="10"/>
      <name val="NewsGotT"/>
      <family val="0"/>
    </font>
    <font>
      <b/>
      <sz val="16"/>
      <color indexed="10"/>
      <name val="NewsGotT"/>
      <family val="0"/>
    </font>
    <font>
      <strike/>
      <sz val="10"/>
      <name val="Arial"/>
      <family val="2"/>
    </font>
    <font>
      <i/>
      <sz val="9"/>
      <color indexed="12"/>
      <name val="NewsGotT"/>
      <family val="0"/>
    </font>
    <font>
      <sz val="9"/>
      <color indexed="61"/>
      <name val="NewsGotT"/>
      <family val="0"/>
    </font>
    <font>
      <sz val="10"/>
      <color indexed="10"/>
      <name val="Arial"/>
      <family val="2"/>
    </font>
    <font>
      <sz val="9"/>
      <color indexed="21"/>
      <name val="NewsGotT"/>
      <family val="0"/>
    </font>
    <font>
      <sz val="9"/>
      <color indexed="48"/>
      <name val="NewsGotT"/>
      <family val="0"/>
    </font>
    <font>
      <sz val="9"/>
      <color indexed="10"/>
      <name val="Verdana"/>
      <family val="2"/>
    </font>
    <font>
      <sz val="9"/>
      <color indexed="8"/>
      <name val="NewsGotT"/>
      <family val="0"/>
    </font>
    <font>
      <vertAlign val="subscript"/>
      <sz val="9"/>
      <color indexed="8"/>
      <name val="NewsGotT"/>
      <family val="0"/>
    </font>
    <font>
      <sz val="9"/>
      <name val="Calibri"/>
      <family val="2"/>
    </font>
    <font>
      <sz val="6.75"/>
      <name val="NewsGotT"/>
      <family val="0"/>
    </font>
    <font>
      <sz val="9"/>
      <name val="Tahoma"/>
      <family val="2"/>
    </font>
    <font>
      <b/>
      <sz val="9"/>
      <name val="Tahoma"/>
      <family val="2"/>
    </font>
    <font>
      <b/>
      <sz val="9"/>
      <color indexed="8"/>
      <name val="NewsGotT"/>
      <family val="0"/>
    </font>
    <font>
      <sz val="11"/>
      <name val="NewsGotT"/>
      <family val="0"/>
    </font>
    <font>
      <i/>
      <sz val="9"/>
      <name val="NewsGotT"/>
      <family val="0"/>
    </font>
    <font>
      <b/>
      <i/>
      <sz val="9"/>
      <name val="NewsGotT"/>
      <family val="0"/>
    </font>
    <font>
      <sz val="10"/>
      <name val="NewsGotT"/>
      <family val="0"/>
    </font>
    <font>
      <sz val="9"/>
      <color indexed="12"/>
      <name val="NewsGotT"/>
      <family val="0"/>
    </font>
    <font>
      <b/>
      <sz val="9"/>
      <color indexed="10"/>
      <name val="NewsGotT"/>
      <family val="0"/>
    </font>
    <font>
      <vertAlign val="subscript"/>
      <sz val="9"/>
      <name val="NewsGotT"/>
      <family val="0"/>
    </font>
    <font>
      <vertAlign val="superscript"/>
      <sz val="9"/>
      <color indexed="8"/>
      <name val="NewsGotT"/>
      <family val="0"/>
    </font>
    <font>
      <strike/>
      <sz val="9"/>
      <color indexed="12"/>
      <name val="NewsGotT"/>
      <family val="0"/>
    </font>
    <font>
      <b/>
      <sz val="12"/>
      <name val="NewsGotT"/>
      <family val="0"/>
    </font>
    <font>
      <b/>
      <i/>
      <sz val="26"/>
      <name val="NewsGotT"/>
      <family val="0"/>
    </font>
    <font>
      <b/>
      <i/>
      <sz val="10"/>
      <name val="NewsGotT"/>
      <family val="0"/>
    </font>
    <font>
      <sz val="12"/>
      <name val="NewsGotT"/>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Arial"/>
      <family val="2"/>
    </font>
    <font>
      <b/>
      <sz val="9"/>
      <color indexed="10"/>
      <name val="Verdana"/>
      <family val="2"/>
    </font>
    <font>
      <b/>
      <sz val="9"/>
      <color indexed="12"/>
      <name val="Verdana"/>
      <family val="2"/>
    </font>
    <font>
      <b/>
      <sz val="11"/>
      <color indexed="12"/>
      <name val="NewsGotT"/>
      <family val="0"/>
    </font>
    <font>
      <b/>
      <sz val="9"/>
      <color indexed="12"/>
      <name val="NewsGotT"/>
      <family val="0"/>
    </font>
    <font>
      <sz val="4"/>
      <color indexed="8"/>
      <name val="Arial"/>
      <family val="2"/>
    </font>
    <font>
      <b/>
      <sz val="9"/>
      <color indexed="14"/>
      <name val="NewsGotT"/>
      <family val="0"/>
    </font>
    <font>
      <sz val="9"/>
      <color indexed="10"/>
      <name val="Times New Roman"/>
      <family val="1"/>
    </font>
    <font>
      <b/>
      <sz val="9"/>
      <color indexed="12"/>
      <name val="Times New Roman"/>
      <family val="1"/>
    </font>
    <font>
      <b/>
      <sz val="12"/>
      <color indexed="10"/>
      <name val="NewsGotT"/>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00"/>
      <name val="Arial"/>
      <family val="2"/>
    </font>
    <font>
      <sz val="9"/>
      <color rgb="FF000000"/>
      <name val="NewsGotT"/>
      <family val="0"/>
    </font>
    <font>
      <sz val="9"/>
      <color rgb="FFFF0000"/>
      <name val="NewsGotT"/>
      <family val="0"/>
    </font>
    <font>
      <sz val="9"/>
      <color rgb="FF0000FF"/>
      <name val="NewsGotT"/>
      <family val="0"/>
    </font>
    <font>
      <b/>
      <sz val="9"/>
      <color rgb="FFFF0000"/>
      <name val="Verdana"/>
      <family val="2"/>
    </font>
    <font>
      <b/>
      <sz val="9"/>
      <color rgb="FF0000FF"/>
      <name val="Verdana"/>
      <family val="2"/>
    </font>
    <font>
      <b/>
      <sz val="11"/>
      <color rgb="FF0000FF"/>
      <name val="NewsGotT"/>
      <family val="0"/>
    </font>
    <font>
      <b/>
      <sz val="9"/>
      <color rgb="FF0000FF"/>
      <name val="NewsGotT"/>
      <family val="0"/>
    </font>
    <font>
      <b/>
      <sz val="9"/>
      <color rgb="FFFF0000"/>
      <name val="NewsGotT"/>
      <family val="0"/>
    </font>
    <font>
      <sz val="4"/>
      <color rgb="FF000000"/>
      <name val="Arial"/>
      <family val="2"/>
    </font>
    <font>
      <b/>
      <sz val="9"/>
      <color rgb="FFFF00FF"/>
      <name val="NewsGotT"/>
      <family val="0"/>
    </font>
    <font>
      <sz val="9"/>
      <color rgb="FF0000FF"/>
      <name val="Verdana"/>
      <family val="2"/>
    </font>
    <font>
      <sz val="9"/>
      <color rgb="FFFF0000"/>
      <name val="Times New Roman"/>
      <family val="1"/>
    </font>
    <font>
      <b/>
      <sz val="9"/>
      <color rgb="FF0000FF"/>
      <name val="Times New Roman"/>
      <family val="1"/>
    </font>
    <font>
      <sz val="9"/>
      <color rgb="FFFF0000"/>
      <name val="Verdana"/>
      <family val="2"/>
    </font>
    <font>
      <b/>
      <sz val="12"/>
      <color rgb="FFFF0000"/>
      <name val="NewsGotT"/>
      <family val="0"/>
    </font>
    <font>
      <sz val="9"/>
      <color theme="1"/>
      <name val="NewsGotT"/>
      <family val="0"/>
    </font>
    <font>
      <b/>
      <sz val="9"/>
      <color theme="1"/>
      <name val="NewsGotT"/>
      <family val="0"/>
    </font>
    <font>
      <b/>
      <sz val="9"/>
      <color rgb="FF000000"/>
      <name val="NewsGotT"/>
      <family val="0"/>
    </font>
    <font>
      <b/>
      <sz val="8"/>
      <name val="Times New Roman"/>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bgColor indexed="64"/>
      </patternFill>
    </fill>
    <fill>
      <patternFill patternType="solid">
        <fgColor indexed="9"/>
        <bgColor indexed="64"/>
      </patternFill>
    </fill>
    <fill>
      <patternFill patternType="solid">
        <fgColor indexed="40"/>
        <bgColor indexed="64"/>
      </patternFill>
    </fill>
    <fill>
      <patternFill patternType="solid">
        <fgColor indexed="41"/>
        <bgColor indexed="64"/>
      </patternFill>
    </fill>
  </fills>
  <borders count="1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color indexed="63"/>
      </right>
      <top style="thin"/>
      <bottom style="thin"/>
    </border>
    <border>
      <left style="double"/>
      <right style="double"/>
      <top style="thin"/>
      <bottom style="thin"/>
    </border>
    <border>
      <left style="double"/>
      <right style="thin"/>
      <top style="thin"/>
      <bottom style="thin"/>
    </border>
    <border>
      <left style="thin"/>
      <right style="double"/>
      <top style="thin"/>
      <bottom style="thin"/>
    </border>
    <border>
      <left>
        <color indexed="63"/>
      </left>
      <right style="double"/>
      <top style="thin"/>
      <bottom style="thin"/>
    </border>
    <border>
      <left style="double"/>
      <right>
        <color indexed="63"/>
      </right>
      <top style="thin"/>
      <bottom style="thin"/>
    </border>
    <border>
      <left style="thin"/>
      <right style="thin"/>
      <top style="thin"/>
      <bottom>
        <color indexed="63"/>
      </bottom>
    </border>
    <border>
      <left style="thin"/>
      <right style="double"/>
      <top style="thin"/>
      <bottom>
        <color indexed="63"/>
      </bottom>
    </border>
    <border>
      <left>
        <color indexed="63"/>
      </left>
      <right style="thin"/>
      <top style="thin"/>
      <bottom style="thin"/>
    </border>
    <border>
      <left style="double"/>
      <right style="thin"/>
      <top style="thin"/>
      <bottom style="double"/>
    </border>
    <border>
      <left style="thin"/>
      <right style="double"/>
      <top style="thin"/>
      <bottom style="double"/>
    </border>
    <border>
      <left>
        <color indexed="63"/>
      </left>
      <right>
        <color indexed="63"/>
      </right>
      <top style="thin"/>
      <bottom style="double"/>
    </border>
    <border>
      <left style="thin"/>
      <right style="thin"/>
      <top style="thin"/>
      <bottom style="double"/>
    </border>
    <border>
      <left style="double"/>
      <right style="double"/>
      <top style="thick"/>
      <bottom style="thin"/>
    </border>
    <border>
      <left>
        <color indexed="63"/>
      </left>
      <right>
        <color indexed="63"/>
      </right>
      <top>
        <color indexed="63"/>
      </top>
      <bottom style="thin"/>
    </border>
    <border>
      <left style="double"/>
      <right style="double"/>
      <top style="thin"/>
      <bottom style="double"/>
    </border>
    <border>
      <left style="double"/>
      <right>
        <color indexed="63"/>
      </right>
      <top>
        <color indexed="63"/>
      </top>
      <bottom style="thin"/>
    </border>
    <border>
      <left style="double"/>
      <right style="thin"/>
      <top style="thin"/>
      <bottom style="thin">
        <color rgb="FF000000"/>
      </bottom>
    </border>
    <border>
      <left style="thin">
        <color rgb="FF000000"/>
      </left>
      <right style="thin">
        <color rgb="FF000000"/>
      </right>
      <top style="thin">
        <color rgb="FF000000"/>
      </top>
      <bottom style="thin">
        <color rgb="FF000000"/>
      </bottom>
    </border>
    <border>
      <left style="double"/>
      <right style="thin"/>
      <top style="thin"/>
      <bottom>
        <color indexed="63"/>
      </bottom>
    </border>
    <border>
      <left style="thin"/>
      <right style="thin"/>
      <top>
        <color indexed="63"/>
      </top>
      <bottom>
        <color indexed="63"/>
      </bottom>
    </border>
    <border>
      <left>
        <color indexed="63"/>
      </left>
      <right style="thin">
        <color rgb="FF000000"/>
      </right>
      <top style="thin">
        <color rgb="FF000000"/>
      </top>
      <bottom style="thin">
        <color rgb="FF000000"/>
      </bottom>
    </border>
    <border>
      <left style="thin"/>
      <right style="thin"/>
      <top style="thin"/>
      <bottom style="thin">
        <color rgb="FF000000"/>
      </bottom>
    </border>
    <border>
      <left style="thin">
        <color rgb="FF000000"/>
      </left>
      <right style="thin">
        <color rgb="FF000000"/>
      </right>
      <top style="thin">
        <color rgb="FF000000"/>
      </top>
      <bottom style="thin"/>
    </border>
    <border>
      <left>
        <color indexed="63"/>
      </left>
      <right style="double"/>
      <top>
        <color indexed="63"/>
      </top>
      <bottom>
        <color indexed="63"/>
      </bottom>
    </border>
    <border>
      <left>
        <color indexed="63"/>
      </left>
      <right style="double"/>
      <top style="thin"/>
      <bottom>
        <color indexed="63"/>
      </bottom>
    </border>
    <border>
      <left>
        <color indexed="63"/>
      </left>
      <right style="thin"/>
      <top style="thin"/>
      <bottom>
        <color indexed="63"/>
      </bottom>
    </border>
    <border>
      <left>
        <color indexed="63"/>
      </left>
      <right style="thin"/>
      <top>
        <color indexed="63"/>
      </top>
      <bottom style="thin"/>
    </border>
    <border>
      <left style="double"/>
      <right style="double"/>
      <top>
        <color indexed="63"/>
      </top>
      <bottom>
        <color indexed="63"/>
      </bottom>
    </border>
    <border>
      <left>
        <color indexed="63"/>
      </left>
      <right style="double"/>
      <top style="thin">
        <color rgb="FF000000"/>
      </top>
      <bottom style="thin">
        <color rgb="FF000000"/>
      </bottom>
    </border>
    <border>
      <left style="double"/>
      <right style="thin">
        <color rgb="FF000000"/>
      </right>
      <top style="thin">
        <color rgb="FF000000"/>
      </top>
      <bottom style="thin">
        <color rgb="FF000000"/>
      </bottom>
    </border>
    <border>
      <left style="double"/>
      <right style="thin"/>
      <top>
        <color indexed="63"/>
      </top>
      <bottom style="thin"/>
    </border>
    <border>
      <left>
        <color indexed="63"/>
      </left>
      <right style="double"/>
      <top style="thin"/>
      <bottom style="double"/>
    </border>
    <border>
      <left style="thin"/>
      <right style="thin"/>
      <top>
        <color indexed="63"/>
      </top>
      <bottom style="thin"/>
    </border>
    <border>
      <left style="double"/>
      <right style="double"/>
      <top>
        <color indexed="63"/>
      </top>
      <bottom style="thin">
        <color rgb="FF000000"/>
      </bottom>
    </border>
    <border>
      <left style="double"/>
      <right style="thin">
        <color rgb="FF000000"/>
      </right>
      <top style="thin">
        <color rgb="FF000000"/>
      </top>
      <bottom style="thin"/>
    </border>
    <border>
      <left style="double"/>
      <right style="double"/>
      <top>
        <color indexed="63"/>
      </top>
      <bottom style="thin"/>
    </border>
    <border>
      <left>
        <color indexed="63"/>
      </left>
      <right style="double"/>
      <top>
        <color indexed="63"/>
      </top>
      <bottom style="thin"/>
    </border>
    <border>
      <left style="double"/>
      <right>
        <color indexed="63"/>
      </right>
      <top>
        <color indexed="63"/>
      </top>
      <bottom>
        <color indexed="63"/>
      </bottom>
    </border>
    <border>
      <left style="thin"/>
      <right style="thin"/>
      <top style="thin"/>
      <bottom style="thick"/>
    </border>
    <border>
      <left style="thin"/>
      <right style="double"/>
      <top style="thin"/>
      <bottom style="thick"/>
    </border>
    <border>
      <left style="double"/>
      <right style="double"/>
      <top style="thin"/>
      <bottom>
        <color indexed="63"/>
      </bottom>
    </border>
    <border>
      <left style="double"/>
      <right style="double"/>
      <top style="thin"/>
      <bottom style="thin">
        <color rgb="FF000000"/>
      </bottom>
    </border>
    <border>
      <left style="double"/>
      <right style="double"/>
      <top style="thin">
        <color rgb="FF000000"/>
      </top>
      <bottom style="thin">
        <color rgb="FF000000"/>
      </bottom>
    </border>
    <border>
      <left style="double"/>
      <right style="double"/>
      <top style="thin">
        <color rgb="FF000000"/>
      </top>
      <bottom style="thin"/>
    </border>
    <border>
      <left style="thin"/>
      <right>
        <color indexed="63"/>
      </right>
      <top style="thin"/>
      <bottom style="double"/>
    </border>
    <border>
      <left style="thin"/>
      <right>
        <color indexed="63"/>
      </right>
      <top>
        <color indexed="63"/>
      </top>
      <bottom style="thin"/>
    </border>
    <border>
      <left>
        <color indexed="63"/>
      </left>
      <right style="thin"/>
      <top style="thin"/>
      <bottom style="double"/>
    </border>
    <border>
      <left style="thin"/>
      <right style="thin"/>
      <top>
        <color indexed="63"/>
      </top>
      <bottom style="double"/>
    </border>
    <border>
      <left>
        <color indexed="63"/>
      </left>
      <right>
        <color indexed="63"/>
      </right>
      <top style="thin"/>
      <bottom>
        <color indexed="63"/>
      </bottom>
    </border>
    <border>
      <left style="thin"/>
      <right style="double"/>
      <top style="thin"/>
      <bottom style="thin">
        <color rgb="FF000000"/>
      </bottom>
    </border>
    <border>
      <left style="double"/>
      <right style="thin"/>
      <top style="thin">
        <color rgb="FF000000"/>
      </top>
      <bottom style="thin">
        <color rgb="FF000000"/>
      </bottom>
    </border>
    <border>
      <left style="thin"/>
      <right style="double"/>
      <top style="thin">
        <color rgb="FF000000"/>
      </top>
      <bottom style="thin">
        <color rgb="FF000000"/>
      </bottom>
    </border>
    <border>
      <left style="thin"/>
      <right style="double"/>
      <top style="thin">
        <color rgb="FF000000"/>
      </top>
      <bottom style="thin"/>
    </border>
    <border>
      <left style="thin"/>
      <right style="double"/>
      <top>
        <color indexed="63"/>
      </top>
      <bottom style="thin">
        <color rgb="FF000000"/>
      </bottom>
    </border>
    <border>
      <left>
        <color indexed="63"/>
      </left>
      <right style="double"/>
      <top style="double"/>
      <bottom style="thin"/>
    </border>
    <border>
      <left>
        <color indexed="63"/>
      </left>
      <right style="double"/>
      <top>
        <color indexed="63"/>
      </top>
      <bottom style="thin">
        <color rgb="FF000000"/>
      </bottom>
    </border>
    <border>
      <left>
        <color indexed="63"/>
      </left>
      <right style="double"/>
      <top style="thin">
        <color rgb="FF000000"/>
      </top>
      <bottom style="thin"/>
    </border>
    <border>
      <left style="thin"/>
      <right style="double"/>
      <top style="thin">
        <color rgb="FF000000"/>
      </top>
      <bottom>
        <color indexed="63"/>
      </bottom>
    </border>
    <border>
      <left>
        <color indexed="63"/>
      </left>
      <right style="thick"/>
      <top style="thick"/>
      <bottom style="thick"/>
    </border>
    <border>
      <left style="thin"/>
      <right>
        <color indexed="63"/>
      </right>
      <top style="thin"/>
      <bottom>
        <color indexed="63"/>
      </bottom>
    </border>
    <border>
      <left style="thin">
        <color rgb="FF000000"/>
      </left>
      <right>
        <color indexed="63"/>
      </right>
      <top style="thin">
        <color rgb="FF000000"/>
      </top>
      <bottom style="thin">
        <color rgb="FF000000"/>
      </bottom>
    </border>
    <border>
      <left>
        <color indexed="63"/>
      </left>
      <right style="double">
        <color rgb="FF000000"/>
      </right>
      <top style="thin"/>
      <bottom style="thin">
        <color rgb="FF000000"/>
      </bottom>
    </border>
    <border>
      <left>
        <color indexed="63"/>
      </left>
      <right style="double">
        <color rgb="FF000000"/>
      </right>
      <top style="thin">
        <color rgb="FF000000"/>
      </top>
      <bottom style="thin">
        <color rgb="FF000000"/>
      </bottom>
    </border>
    <border>
      <left>
        <color indexed="63"/>
      </left>
      <right style="double">
        <color rgb="FF000000"/>
      </right>
      <top style="thin">
        <color rgb="FF000000"/>
      </top>
      <bottom style="thin"/>
    </border>
    <border>
      <left>
        <color indexed="63"/>
      </left>
      <right style="double"/>
      <top style="thin"/>
      <bottom style="thin">
        <color rgb="FF000000"/>
      </bottom>
    </border>
    <border>
      <left>
        <color indexed="63"/>
      </left>
      <right style="double"/>
      <top style="thin">
        <color rgb="FF000000"/>
      </top>
      <bottom>
        <color indexed="63"/>
      </bottom>
    </border>
    <border>
      <left style="double"/>
      <right style="thin"/>
      <top style="thin">
        <color rgb="FF000000"/>
      </top>
      <bottom style="thin"/>
    </border>
    <border>
      <left style="double"/>
      <right>
        <color indexed="63"/>
      </right>
      <top style="thin"/>
      <bottom style="thin">
        <color rgb="FF000000"/>
      </bottom>
    </border>
    <border>
      <left style="double"/>
      <right>
        <color indexed="63"/>
      </right>
      <top style="thin">
        <color rgb="FF000000"/>
      </top>
      <bottom style="thin">
        <color rgb="FF000000"/>
      </bottom>
    </border>
    <border>
      <left style="double"/>
      <right>
        <color indexed="63"/>
      </right>
      <top>
        <color indexed="63"/>
      </top>
      <bottom style="thin">
        <color rgb="FF000000"/>
      </bottom>
    </border>
    <border>
      <left style="thin">
        <color rgb="FF000000"/>
      </left>
      <right>
        <color indexed="63"/>
      </right>
      <top style="thin">
        <color rgb="FF000000"/>
      </top>
      <bottom/>
    </border>
    <border>
      <left style="double"/>
      <right>
        <color indexed="63"/>
      </right>
      <top style="thin">
        <color rgb="FF000000"/>
      </top>
      <bottom>
        <color indexed="63"/>
      </bottom>
    </border>
    <border>
      <left style="double"/>
      <right>
        <color indexed="63"/>
      </right>
      <top style="thin"/>
      <bottom style="double"/>
    </border>
    <border>
      <left style="double"/>
      <right style="thin"/>
      <top style="thin">
        <color rgb="FF000000"/>
      </top>
      <bottom>
        <color indexed="63"/>
      </bottom>
    </border>
    <border>
      <left style="thin">
        <color rgb="FF000000"/>
      </left>
      <right>
        <color indexed="63"/>
      </right>
      <top style="thin">
        <color rgb="FF000000"/>
      </top>
      <bottom style="thin"/>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double"/>
      <right style="double"/>
      <top style="double"/>
      <bottom>
        <color indexed="63"/>
      </bottom>
    </border>
    <border>
      <left style="double"/>
      <right style="double"/>
      <top>
        <color indexed="63"/>
      </top>
      <bottom style="thick"/>
    </border>
    <border>
      <left style="double"/>
      <right style="thin"/>
      <top style="double"/>
      <bottom>
        <color indexed="63"/>
      </bottom>
    </border>
    <border>
      <left style="double"/>
      <right style="thin"/>
      <top>
        <color indexed="63"/>
      </top>
      <bottom>
        <color indexed="63"/>
      </bottom>
    </border>
    <border>
      <left style="double"/>
      <right style="thin"/>
      <top>
        <color indexed="63"/>
      </top>
      <bottom style="thick"/>
    </border>
    <border>
      <left style="thin"/>
      <right style="double"/>
      <top style="double"/>
      <bottom>
        <color indexed="63"/>
      </bottom>
    </border>
    <border>
      <left style="thin"/>
      <right style="double"/>
      <top>
        <color indexed="63"/>
      </top>
      <bottom>
        <color indexed="63"/>
      </bottom>
    </border>
    <border>
      <left style="thin"/>
      <right style="double"/>
      <top>
        <color indexed="63"/>
      </top>
      <bottom style="thick"/>
    </border>
    <border>
      <left>
        <color indexed="63"/>
      </left>
      <right>
        <color indexed="63"/>
      </right>
      <top style="double"/>
      <bottom style="thin"/>
    </border>
    <border>
      <left style="double"/>
      <right style="thin"/>
      <top style="double"/>
      <bottom style="thin"/>
    </border>
    <border>
      <left style="thin"/>
      <right style="double"/>
      <top style="double"/>
      <bottom style="thin"/>
    </border>
    <border>
      <left style="double"/>
      <right>
        <color indexed="63"/>
      </right>
      <top style="double"/>
      <bottom style="thin"/>
    </border>
    <border>
      <left style="thin"/>
      <right style="thin"/>
      <top style="double"/>
      <bottom>
        <color indexed="63"/>
      </bottom>
    </border>
    <border>
      <left style="thin"/>
      <right style="thin"/>
      <top>
        <color indexed="63"/>
      </top>
      <bottom style="thick"/>
    </border>
    <border>
      <left style="thin"/>
      <right>
        <color indexed="63"/>
      </right>
      <top>
        <color indexed="63"/>
      </top>
      <bottom style="thick"/>
    </border>
    <border>
      <left style="thin">
        <color rgb="FF000000"/>
      </left>
      <right>
        <color indexed="63"/>
      </right>
      <top>
        <color indexed="63"/>
      </top>
      <bottom style="thin"/>
    </border>
    <border>
      <left style="thick"/>
      <right>
        <color indexed="63"/>
      </right>
      <top style="thick"/>
      <bottom style="thick"/>
    </border>
    <border>
      <left>
        <color indexed="63"/>
      </left>
      <right>
        <color indexed="63"/>
      </right>
      <top style="thick"/>
      <bottom style="thick"/>
    </border>
    <border>
      <left style="double"/>
      <right style="thin">
        <color rgb="FF000000"/>
      </right>
      <top style="thin"/>
      <bottom style="thin">
        <color rgb="FF000000"/>
      </bottom>
    </border>
    <border>
      <left style="thin">
        <color rgb="FF000000"/>
      </left>
      <right style="thin">
        <color rgb="FF000000"/>
      </right>
      <top style="thin"/>
      <bottom style="thin">
        <color rgb="FF000000"/>
      </bottom>
    </border>
    <border>
      <left style="thin">
        <color rgb="FF000000"/>
      </left>
      <right>
        <color indexed="63"/>
      </right>
      <top style="thin"/>
      <bottom style="thin">
        <color rgb="FF000000"/>
      </bottom>
    </border>
    <border>
      <left style="double"/>
      <right>
        <color indexed="63"/>
      </right>
      <top style="thick"/>
      <bottom style="thin"/>
    </border>
    <border>
      <left>
        <color indexed="63"/>
      </left>
      <right>
        <color indexed="63"/>
      </right>
      <top style="thick"/>
      <bottom style="thin"/>
    </border>
    <border>
      <left>
        <color indexed="63"/>
      </left>
      <right style="double"/>
      <top style="thick"/>
      <bottom style="thin"/>
    </border>
    <border>
      <left style="double"/>
      <right style="double"/>
      <top style="thin">
        <color rgb="FF000000"/>
      </top>
      <bottom>
        <color indexed="63"/>
      </bottom>
    </border>
    <border>
      <left>
        <color indexed="63"/>
      </left>
      <right>
        <color indexed="63"/>
      </right>
      <top style="thick"/>
      <bottom>
        <color indexed="63"/>
      </bottom>
    </border>
    <border>
      <left>
        <color indexed="63"/>
      </left>
      <right style="double"/>
      <top style="thick"/>
      <bottom>
        <color indexed="63"/>
      </bottom>
    </border>
    <border>
      <left style="double"/>
      <right style="double"/>
      <top>
        <color indexed="63"/>
      </top>
      <bottom style="medium"/>
    </border>
    <border>
      <left>
        <color indexed="63"/>
      </left>
      <right style="double"/>
      <top>
        <color indexed="63"/>
      </top>
      <bottom style="thick"/>
    </border>
    <border>
      <left>
        <color indexed="63"/>
      </left>
      <right style="thin"/>
      <top style="double"/>
      <bottom>
        <color indexed="63"/>
      </bottom>
    </border>
    <border>
      <left>
        <color indexed="63"/>
      </left>
      <right style="thin"/>
      <top>
        <color indexed="63"/>
      </top>
      <bottom>
        <color indexed="63"/>
      </bottom>
    </border>
    <border>
      <left>
        <color indexed="63"/>
      </left>
      <right style="double"/>
      <top>
        <color indexed="63"/>
      </top>
      <bottom style="double"/>
    </border>
    <border>
      <left style="thin"/>
      <right style="double"/>
      <top>
        <color indexed="63"/>
      </top>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20" borderId="0" applyNumberFormat="0" applyBorder="0" applyAlignment="0" applyProtection="0"/>
    <xf numFmtId="0" fontId="75" fillId="21" borderId="1" applyNumberFormat="0" applyAlignment="0" applyProtection="0"/>
    <xf numFmtId="0" fontId="76" fillId="22" borderId="2" applyNumberFormat="0" applyAlignment="0" applyProtection="0"/>
    <xf numFmtId="0" fontId="77" fillId="0" borderId="3" applyNumberFormat="0" applyFill="0" applyAlignment="0" applyProtection="0"/>
    <xf numFmtId="0" fontId="78" fillId="0" borderId="0" applyNumberFormat="0" applyFill="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79" fillId="29" borderId="1" applyNumberFormat="0" applyAlignment="0" applyProtection="0"/>
    <xf numFmtId="190"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80" fillId="30" borderId="0" applyNumberFormat="0" applyBorder="0" applyAlignment="0" applyProtection="0"/>
    <xf numFmtId="179"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81" fillId="31" borderId="0" applyNumberFormat="0" applyBorder="0" applyAlignment="0" applyProtection="0"/>
    <xf numFmtId="0" fontId="0" fillId="0" borderId="0">
      <alignment/>
      <protection/>
    </xf>
    <xf numFmtId="0" fontId="0" fillId="0" borderId="0">
      <alignment vertical="center"/>
      <protection/>
    </xf>
    <xf numFmtId="0" fontId="1" fillId="0" borderId="0">
      <alignment/>
      <protection/>
    </xf>
    <xf numFmtId="0" fontId="0" fillId="0" borderId="4">
      <alignment horizontal="center" vertical="center"/>
      <protection/>
    </xf>
    <xf numFmtId="0" fontId="0" fillId="0" borderId="0">
      <alignment vertical="center"/>
      <protection/>
    </xf>
    <xf numFmtId="0" fontId="0" fillId="0" borderId="0">
      <alignment vertical="center"/>
      <protection/>
    </xf>
    <xf numFmtId="0" fontId="0" fillId="32" borderId="5" applyNumberFormat="0" applyFont="0" applyAlignment="0" applyProtection="0"/>
    <xf numFmtId="9" fontId="1" fillId="0" borderId="0" applyFont="0" applyFill="0" applyBorder="0" applyAlignment="0" applyProtection="0"/>
    <xf numFmtId="0" fontId="82" fillId="21" borderId="6"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7" applyNumberFormat="0" applyFill="0" applyAlignment="0" applyProtection="0"/>
    <xf numFmtId="0" fontId="87" fillId="0" borderId="8" applyNumberFormat="0" applyFill="0" applyAlignment="0" applyProtection="0"/>
    <xf numFmtId="0" fontId="78" fillId="0" borderId="9" applyNumberFormat="0" applyFill="0" applyAlignment="0" applyProtection="0"/>
    <xf numFmtId="0" fontId="88" fillId="0" borderId="10" applyNumberFormat="0" applyFill="0" applyAlignment="0" applyProtection="0"/>
  </cellStyleXfs>
  <cellXfs count="1629">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6" fillId="0" borderId="0" xfId="0" applyFont="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center"/>
    </xf>
    <xf numFmtId="0" fontId="8" fillId="0" borderId="11" xfId="0" applyFont="1" applyBorder="1" applyAlignment="1">
      <alignment vertical="center"/>
    </xf>
    <xf numFmtId="0" fontId="8" fillId="0" borderId="4" xfId="0" applyFont="1" applyBorder="1" applyAlignment="1">
      <alignment horizontal="center" vertical="center"/>
    </xf>
    <xf numFmtId="0" fontId="8" fillId="0" borderId="12" xfId="0" applyFont="1" applyFill="1" applyBorder="1" applyAlignment="1">
      <alignment vertical="center"/>
    </xf>
    <xf numFmtId="0" fontId="8" fillId="0" borderId="11" xfId="0" applyFont="1" applyBorder="1" applyAlignment="1">
      <alignment vertical="center" wrapText="1"/>
    </xf>
    <xf numFmtId="0" fontId="8" fillId="0" borderId="13" xfId="0" applyFont="1" applyBorder="1" applyAlignment="1">
      <alignment horizontal="center" vertical="center"/>
    </xf>
    <xf numFmtId="0" fontId="8" fillId="0" borderId="14" xfId="0" applyFont="1" applyBorder="1" applyAlignment="1">
      <alignment vertical="center" wrapText="1"/>
    </xf>
    <xf numFmtId="0" fontId="8" fillId="0" borderId="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vertical="center"/>
    </xf>
    <xf numFmtId="0" fontId="8" fillId="0" borderId="11" xfId="0" applyFont="1" applyBorder="1" applyAlignment="1">
      <alignment horizontal="center" vertical="center"/>
    </xf>
    <xf numFmtId="0" fontId="8" fillId="0" borderId="12" xfId="0" applyFont="1" applyBorder="1" applyAlignment="1">
      <alignment vertical="center"/>
    </xf>
    <xf numFmtId="0" fontId="8" fillId="0" borderId="17" xfId="0" applyFont="1" applyBorder="1" applyAlignment="1">
      <alignment horizontal="center" vertical="center"/>
    </xf>
    <xf numFmtId="0" fontId="8" fillId="0" borderId="14" xfId="58" applyFont="1" applyBorder="1" applyAlignment="1" applyProtection="1">
      <alignment horizontal="left" vertical="center"/>
      <protection hidden="1" locked="0"/>
    </xf>
    <xf numFmtId="0" fontId="8" fillId="0" borderId="4" xfId="58" applyFont="1" applyFill="1" applyBorder="1" applyAlignment="1" applyProtection="1">
      <alignment horizontal="center" vertical="center"/>
      <protection hidden="1" locked="0"/>
    </xf>
    <xf numFmtId="0" fontId="8" fillId="0" borderId="12" xfId="58" applyFont="1" applyBorder="1" applyAlignment="1" applyProtection="1">
      <alignment horizontal="left" vertical="center" wrapText="1"/>
      <protection locked="0"/>
    </xf>
    <xf numFmtId="0" fontId="8" fillId="0" borderId="14" xfId="58" applyFont="1" applyBorder="1" applyAlignment="1" applyProtection="1">
      <alignment horizontal="left" vertical="center" wrapText="1"/>
      <protection hidden="1" locked="0"/>
    </xf>
    <xf numFmtId="0" fontId="8" fillId="0" borderId="16" xfId="0" applyFont="1" applyBorder="1" applyAlignment="1" applyProtection="1">
      <alignment horizontal="left" vertical="center" wrapText="1"/>
      <protection/>
    </xf>
    <xf numFmtId="0" fontId="11" fillId="0" borderId="17" xfId="0" applyFont="1" applyBorder="1" applyAlignment="1">
      <alignment horizontal="left" vertical="center"/>
    </xf>
    <xf numFmtId="0" fontId="11" fillId="0" borderId="11" xfId="0" applyFont="1" applyBorder="1" applyAlignment="1">
      <alignment horizontal="center" vertical="center"/>
    </xf>
    <xf numFmtId="0" fontId="11" fillId="0" borderId="11" xfId="0" applyFont="1" applyBorder="1" applyAlignment="1">
      <alignment horizontal="left" vertical="center"/>
    </xf>
    <xf numFmtId="0" fontId="11" fillId="0" borderId="15" xfId="0" applyFont="1" applyBorder="1" applyAlignment="1">
      <alignment horizontal="left" vertical="center"/>
    </xf>
    <xf numFmtId="0" fontId="11" fillId="0" borderId="14" xfId="0" applyFont="1" applyBorder="1" applyAlignment="1">
      <alignment horizontal="left" vertical="center"/>
    </xf>
    <xf numFmtId="0" fontId="8" fillId="0" borderId="4" xfId="0" applyFont="1" applyBorder="1" applyAlignment="1">
      <alignment horizontal="center" vertical="center" wrapText="1"/>
    </xf>
    <xf numFmtId="0" fontId="8" fillId="0" borderId="15" xfId="0" applyFont="1" applyBorder="1" applyAlignment="1">
      <alignment vertical="center"/>
    </xf>
    <xf numFmtId="0" fontId="8" fillId="0" borderId="14" xfId="0" applyFont="1" applyBorder="1" applyAlignment="1">
      <alignment horizontal="left" vertical="center" wrapText="1"/>
    </xf>
    <xf numFmtId="0" fontId="8" fillId="0" borderId="11" xfId="0" applyFont="1" applyBorder="1" applyAlignment="1">
      <alignment horizontal="left" vertical="center"/>
    </xf>
    <xf numFmtId="0" fontId="11" fillId="0" borderId="17" xfId="0" applyFont="1" applyBorder="1" applyAlignment="1">
      <alignment horizontal="left" vertical="center" wrapText="1"/>
    </xf>
    <xf numFmtId="0" fontId="8" fillId="0" borderId="11" xfId="0" applyFont="1" applyBorder="1" applyAlignment="1">
      <alignment horizontal="center" vertical="center" wrapText="1"/>
    </xf>
    <xf numFmtId="0" fontId="8" fillId="0" borderId="11" xfId="0" applyFont="1" applyBorder="1" applyAlignment="1">
      <alignment horizontal="left" vertical="center" wrapText="1"/>
    </xf>
    <xf numFmtId="0" fontId="8" fillId="0" borderId="0" xfId="55" applyFont="1" applyAlignment="1">
      <alignment horizontal="center"/>
      <protection/>
    </xf>
    <xf numFmtId="0" fontId="8" fillId="0" borderId="0" xfId="55" applyFont="1">
      <alignment/>
      <protection/>
    </xf>
    <xf numFmtId="0" fontId="0" fillId="0" borderId="0" xfId="55">
      <alignment/>
      <protection/>
    </xf>
    <xf numFmtId="0" fontId="12" fillId="33" borderId="18" xfId="55" applyFont="1" applyFill="1" applyBorder="1" applyAlignment="1">
      <alignment horizontal="center" vertical="center"/>
      <protection/>
    </xf>
    <xf numFmtId="0" fontId="12" fillId="33" borderId="19" xfId="55" applyFont="1" applyFill="1" applyBorder="1" applyAlignment="1">
      <alignment horizontal="center" vertical="center"/>
      <protection/>
    </xf>
    <xf numFmtId="0" fontId="8" fillId="0" borderId="11" xfId="55" applyFont="1" applyBorder="1" applyAlignment="1">
      <alignment horizontal="center" vertical="center"/>
      <protection/>
    </xf>
    <xf numFmtId="0" fontId="8" fillId="0" borderId="14" xfId="55" applyFont="1" applyBorder="1" applyAlignment="1">
      <alignment horizontal="center" vertical="center"/>
      <protection/>
    </xf>
    <xf numFmtId="0" fontId="8" fillId="0" borderId="4" xfId="55" applyFont="1" applyBorder="1" applyAlignment="1">
      <alignment horizontal="center" vertical="center"/>
      <protection/>
    </xf>
    <xf numFmtId="0" fontId="8" fillId="0" borderId="15" xfId="55" applyFont="1" applyBorder="1" applyAlignment="1">
      <alignment horizontal="center" vertical="center"/>
      <protection/>
    </xf>
    <xf numFmtId="0" fontId="0" fillId="0" borderId="0" xfId="55" applyFont="1">
      <alignment/>
      <protection/>
    </xf>
    <xf numFmtId="0" fontId="11" fillId="0" borderId="11" xfId="55" applyFont="1" applyBorder="1" applyAlignment="1">
      <alignment vertical="center"/>
      <protection/>
    </xf>
    <xf numFmtId="0" fontId="8" fillId="0" borderId="11" xfId="58" applyFont="1" applyBorder="1" applyAlignment="1" applyProtection="1">
      <alignment horizontal="left" vertical="center" wrapText="1"/>
      <protection locked="0"/>
    </xf>
    <xf numFmtId="0" fontId="11" fillId="0" borderId="11" xfId="58" applyFont="1" applyBorder="1" applyAlignment="1" applyProtection="1">
      <alignment horizontal="left" vertical="center"/>
      <protection hidden="1" locked="0"/>
    </xf>
    <xf numFmtId="0" fontId="8" fillId="0" borderId="4" xfId="58" applyFont="1" applyBorder="1" applyAlignment="1" applyProtection="1">
      <alignment horizontal="center" vertical="center"/>
      <protection hidden="1" locked="0"/>
    </xf>
    <xf numFmtId="0" fontId="8" fillId="0" borderId="20" xfId="58" applyFont="1" applyBorder="1" applyAlignment="1" applyProtection="1">
      <alignment horizontal="left" vertical="center" wrapText="1"/>
      <protection hidden="1" locked="0"/>
    </xf>
    <xf numFmtId="0" fontId="8" fillId="0" borderId="20" xfId="58" applyFont="1" applyFill="1" applyBorder="1" applyAlignment="1" applyProtection="1">
      <alignment horizontal="left" vertical="center" wrapText="1"/>
      <protection hidden="1" locked="0"/>
    </xf>
    <xf numFmtId="0" fontId="8" fillId="0" borderId="11" xfId="58" applyFont="1" applyBorder="1" applyAlignment="1" applyProtection="1">
      <alignment horizontal="left" vertical="center"/>
      <protection hidden="1" locked="0"/>
    </xf>
    <xf numFmtId="0" fontId="11" fillId="0" borderId="17" xfId="58" applyFont="1" applyBorder="1" applyAlignment="1" applyProtection="1">
      <alignment horizontal="left" vertical="center"/>
      <protection hidden="1" locked="0"/>
    </xf>
    <xf numFmtId="0" fontId="11" fillId="0" borderId="16" xfId="58" applyFont="1" applyBorder="1" applyAlignment="1" applyProtection="1">
      <alignment horizontal="left" vertical="center"/>
      <protection hidden="1" locked="0"/>
    </xf>
    <xf numFmtId="0" fontId="8" fillId="0" borderId="11" xfId="55" applyFont="1" applyBorder="1" applyAlignment="1">
      <alignment vertical="center"/>
      <protection/>
    </xf>
    <xf numFmtId="0" fontId="8" fillId="0" borderId="11" xfId="58" applyFont="1" applyBorder="1" applyAlignment="1" applyProtection="1">
      <alignment horizontal="left" vertical="center" wrapText="1"/>
      <protection hidden="1" locked="0"/>
    </xf>
    <xf numFmtId="0" fontId="8" fillId="0" borderId="4" xfId="58" applyFont="1" applyBorder="1" applyAlignment="1" applyProtection="1">
      <alignment horizontal="center" vertical="center" wrapText="1"/>
      <protection hidden="1" locked="0"/>
    </xf>
    <xf numFmtId="0" fontId="8" fillId="0" borderId="20" xfId="58" applyFont="1" applyFill="1" applyBorder="1" applyAlignment="1" applyProtection="1">
      <alignment horizontal="center" vertical="center" wrapText="1"/>
      <protection hidden="1" locked="0"/>
    </xf>
    <xf numFmtId="0" fontId="11" fillId="0" borderId="11" xfId="58" applyFont="1" applyBorder="1" applyAlignment="1" applyProtection="1">
      <alignment horizontal="left" vertical="center" wrapText="1"/>
      <protection hidden="1" locked="0"/>
    </xf>
    <xf numFmtId="0" fontId="8" fillId="0" borderId="16" xfId="0" applyFont="1" applyBorder="1" applyAlignment="1">
      <alignment vertical="center" wrapText="1"/>
    </xf>
    <xf numFmtId="0" fontId="8" fillId="0" borderId="4" xfId="55" applyFont="1" applyFill="1" applyBorder="1" applyAlignment="1">
      <alignment horizontal="center" vertical="center"/>
      <protection/>
    </xf>
    <xf numFmtId="0" fontId="8" fillId="0" borderId="13" xfId="0" applyFont="1" applyBorder="1" applyAlignment="1">
      <alignment horizontal="center" vertical="center" wrapText="1"/>
    </xf>
    <xf numFmtId="0" fontId="11" fillId="0" borderId="11" xfId="58" applyFont="1" applyFill="1" applyBorder="1" applyAlignment="1" applyProtection="1">
      <alignment horizontal="left" vertical="center"/>
      <protection hidden="1" locked="0"/>
    </xf>
    <xf numFmtId="0" fontId="8" fillId="0" borderId="11" xfId="58" applyFont="1" applyFill="1" applyBorder="1" applyAlignment="1" applyProtection="1">
      <alignment horizontal="left" vertical="center"/>
      <protection hidden="1" locked="0"/>
    </xf>
    <xf numFmtId="0" fontId="11" fillId="0" borderId="17" xfId="55" applyFont="1" applyBorder="1" applyAlignment="1">
      <alignment horizontal="left" vertical="center"/>
      <protection/>
    </xf>
    <xf numFmtId="0" fontId="11" fillId="0" borderId="11" xfId="55" applyFont="1" applyBorder="1" applyAlignment="1">
      <alignment horizontal="left" vertical="center"/>
      <protection/>
    </xf>
    <xf numFmtId="0" fontId="8" fillId="0" borderId="20" xfId="58" applyFont="1" applyBorder="1" applyAlignment="1" applyProtection="1">
      <alignment horizontal="center" vertical="center" wrapText="1"/>
      <protection hidden="1" locked="0"/>
    </xf>
    <xf numFmtId="0" fontId="11" fillId="0" borderId="11" xfId="0" applyFont="1" applyBorder="1" applyAlignment="1">
      <alignment vertical="center"/>
    </xf>
    <xf numFmtId="0" fontId="8" fillId="0" borderId="16" xfId="0" applyFont="1" applyBorder="1" applyAlignment="1">
      <alignment horizontal="center" vertical="center"/>
    </xf>
    <xf numFmtId="0" fontId="11" fillId="0" borderId="16" xfId="0" applyFont="1" applyBorder="1" applyAlignment="1">
      <alignment horizontal="left" vertical="center"/>
    </xf>
    <xf numFmtId="0" fontId="8" fillId="0" borderId="11" xfId="0" applyFont="1" applyFill="1" applyBorder="1" applyAlignment="1">
      <alignment vertical="center"/>
    </xf>
    <xf numFmtId="0" fontId="8" fillId="0" borderId="20" xfId="0" applyFont="1" applyBorder="1" applyAlignment="1">
      <alignment horizontal="center" vertical="center"/>
    </xf>
    <xf numFmtId="0" fontId="8" fillId="0" borderId="13" xfId="55" applyFont="1" applyBorder="1" applyAlignment="1">
      <alignment horizontal="center" vertical="center" wrapText="1"/>
      <protection/>
    </xf>
    <xf numFmtId="0" fontId="8" fillId="0" borderId="11" xfId="0" applyFont="1" applyFill="1" applyBorder="1" applyAlignment="1">
      <alignment vertical="center" wrapText="1"/>
    </xf>
    <xf numFmtId="0" fontId="8" fillId="0" borderId="13" xfId="55" applyFont="1" applyBorder="1" applyAlignment="1">
      <alignment horizontal="center" vertical="center"/>
      <protection/>
    </xf>
    <xf numFmtId="0" fontId="8" fillId="0" borderId="15" xfId="55" applyFont="1" applyFill="1" applyBorder="1" applyAlignment="1">
      <alignment horizontal="center" vertical="center"/>
      <protection/>
    </xf>
    <xf numFmtId="0" fontId="8" fillId="0" borderId="21" xfId="55" applyFont="1" applyBorder="1" applyAlignment="1">
      <alignment horizontal="center" vertical="center"/>
      <protection/>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0" xfId="55" applyFont="1" applyAlignment="1">
      <alignment horizontal="center" textRotation="90" wrapText="1"/>
      <protection/>
    </xf>
    <xf numFmtId="0" fontId="0" fillId="0" borderId="0" xfId="55" applyFont="1" applyAlignment="1">
      <alignment horizontal="center" textRotation="90" wrapText="1"/>
      <protection/>
    </xf>
    <xf numFmtId="0" fontId="11" fillId="0" borderId="11" xfId="55" applyFont="1" applyBorder="1" applyAlignment="1">
      <alignment horizontal="center" vertical="center"/>
      <protection/>
    </xf>
    <xf numFmtId="0" fontId="11" fillId="0" borderId="15" xfId="55" applyFont="1" applyBorder="1" applyAlignment="1">
      <alignment horizontal="left" vertical="center"/>
      <protection/>
    </xf>
    <xf numFmtId="0" fontId="11" fillId="0" borderId="14" xfId="55" applyFont="1" applyBorder="1" applyAlignment="1">
      <alignment horizontal="left" vertical="center"/>
      <protection/>
    </xf>
    <xf numFmtId="0" fontId="8" fillId="0" borderId="4" xfId="55" applyFont="1" applyBorder="1" applyAlignment="1">
      <alignment horizontal="center" vertical="center" wrapText="1"/>
      <protection/>
    </xf>
    <xf numFmtId="0" fontId="8" fillId="0" borderId="11" xfId="58" applyFont="1" applyBorder="1" applyAlignment="1" applyProtection="1">
      <alignment horizontal="center" vertical="center"/>
      <protection hidden="1" locked="0"/>
    </xf>
    <xf numFmtId="0" fontId="15" fillId="0" borderId="11" xfId="58" applyFont="1" applyBorder="1" applyAlignment="1" applyProtection="1">
      <alignment horizontal="center" vertical="center"/>
      <protection hidden="1" locked="0"/>
    </xf>
    <xf numFmtId="0" fontId="8" fillId="0" borderId="11" xfId="58" applyFont="1" applyBorder="1" applyAlignment="1" applyProtection="1">
      <alignment horizontal="center" vertical="center" wrapText="1"/>
      <protection hidden="1" locked="0"/>
    </xf>
    <xf numFmtId="3" fontId="8" fillId="0" borderId="14" xfId="0" applyNumberFormat="1" applyFont="1" applyBorder="1" applyAlignment="1" applyProtection="1">
      <alignment horizontal="center" vertical="center"/>
      <protection locked="0"/>
    </xf>
    <xf numFmtId="0" fontId="15" fillId="0" borderId="14" xfId="0" applyFont="1" applyBorder="1" applyAlignment="1">
      <alignment horizontal="center" vertical="center"/>
    </xf>
    <xf numFmtId="0" fontId="11" fillId="0" borderId="11" xfId="58" applyFont="1" applyBorder="1" applyAlignment="1" applyProtection="1">
      <alignment horizontal="center" vertical="center"/>
      <protection hidden="1" locked="0"/>
    </xf>
    <xf numFmtId="0" fontId="11" fillId="0" borderId="14" xfId="58" applyFont="1" applyBorder="1" applyAlignment="1" applyProtection="1">
      <alignment horizontal="left" vertical="center" wrapText="1"/>
      <protection hidden="1" locked="0"/>
    </xf>
    <xf numFmtId="0" fontId="8" fillId="0" borderId="0" xfId="0" applyFont="1" applyAlignment="1">
      <alignment vertical="center"/>
    </xf>
    <xf numFmtId="0" fontId="8" fillId="0" borderId="16" xfId="0" applyFont="1" applyBorder="1" applyAlignment="1">
      <alignment vertical="center"/>
    </xf>
    <xf numFmtId="0" fontId="8" fillId="0" borderId="4" xfId="0" applyFont="1" applyBorder="1" applyAlignment="1">
      <alignment vertical="center"/>
    </xf>
    <xf numFmtId="0" fontId="15" fillId="0" borderId="0" xfId="55" applyFont="1">
      <alignment/>
      <protection/>
    </xf>
    <xf numFmtId="0" fontId="8" fillId="0" borderId="12" xfId="0" applyFont="1" applyBorder="1" applyAlignment="1">
      <alignment horizontal="center" vertical="center"/>
    </xf>
    <xf numFmtId="0" fontId="15" fillId="0" borderId="4" xfId="58" applyFont="1" applyFill="1" applyBorder="1" applyAlignment="1" applyProtection="1">
      <alignment horizontal="center" vertical="center"/>
      <protection hidden="1" locked="0"/>
    </xf>
    <xf numFmtId="0" fontId="15" fillId="0" borderId="11" xfId="58" applyFont="1" applyFill="1" applyBorder="1" applyAlignment="1" applyProtection="1">
      <alignment horizontal="center" vertical="center"/>
      <protection hidden="1" locked="0"/>
    </xf>
    <xf numFmtId="0" fontId="21" fillId="0" borderId="11" xfId="0" applyFont="1" applyBorder="1" applyAlignment="1">
      <alignment horizontal="left" vertical="center" wrapText="1"/>
    </xf>
    <xf numFmtId="0" fontId="15" fillId="0" borderId="4" xfId="0" applyFont="1" applyBorder="1" applyAlignment="1">
      <alignment horizontal="center" vertical="center" wrapText="1"/>
    </xf>
    <xf numFmtId="0" fontId="11" fillId="0" borderId="17" xfId="0" applyFont="1" applyBorder="1" applyAlignment="1">
      <alignment vertical="center"/>
    </xf>
    <xf numFmtId="0" fontId="15" fillId="0" borderId="12" xfId="0" applyFont="1" applyBorder="1" applyAlignment="1">
      <alignment horizontal="left" vertical="center"/>
    </xf>
    <xf numFmtId="0" fontId="8" fillId="0" borderId="17" xfId="0" applyFont="1" applyBorder="1" applyAlignment="1">
      <alignment vertical="center" wrapText="1"/>
    </xf>
    <xf numFmtId="0" fontId="8" fillId="0" borderId="13" xfId="0" applyFont="1" applyBorder="1" applyAlignment="1">
      <alignment vertical="center" wrapText="1"/>
    </xf>
    <xf numFmtId="0" fontId="8" fillId="0" borderId="17" xfId="0" applyFont="1" applyBorder="1" applyAlignment="1">
      <alignment vertical="center"/>
    </xf>
    <xf numFmtId="0" fontId="8" fillId="0" borderId="14" xfId="0" applyFont="1" applyFill="1" applyBorder="1" applyAlignment="1">
      <alignment vertical="center"/>
    </xf>
    <xf numFmtId="0" fontId="8" fillId="0" borderId="11" xfId="0" applyFont="1" applyFill="1" applyBorder="1" applyAlignment="1">
      <alignment horizontal="center" vertical="center"/>
    </xf>
    <xf numFmtId="0" fontId="8" fillId="0" borderId="12" xfId="0" applyFont="1" applyBorder="1" applyAlignment="1">
      <alignment vertical="center" wrapText="1"/>
    </xf>
    <xf numFmtId="3" fontId="8" fillId="0" borderId="15" xfId="0" applyNumberFormat="1" applyFont="1" applyBorder="1" applyAlignment="1" applyProtection="1">
      <alignment horizontal="center" vertical="center"/>
      <protection locked="0"/>
    </xf>
    <xf numFmtId="0" fontId="11" fillId="0" borderId="17" xfId="0" applyFont="1" applyFill="1" applyBorder="1" applyAlignment="1">
      <alignment horizontal="lef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left" vertical="center"/>
    </xf>
    <xf numFmtId="0" fontId="11" fillId="0" borderId="15"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4"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0" xfId="0" applyFont="1" applyAlignment="1">
      <alignment horizontal="center" vertical="center"/>
    </xf>
    <xf numFmtId="0" fontId="12" fillId="33" borderId="18" xfId="0" applyFont="1" applyFill="1" applyBorder="1" applyAlignment="1">
      <alignment horizontal="center" vertical="center"/>
    </xf>
    <xf numFmtId="0" fontId="12" fillId="33" borderId="19" xfId="0" applyFont="1" applyFill="1" applyBorder="1" applyAlignment="1">
      <alignment horizontal="center" vertical="center"/>
    </xf>
    <xf numFmtId="0" fontId="8" fillId="0" borderId="25" xfId="0" applyFont="1" applyBorder="1" applyAlignment="1">
      <alignment horizontal="center" vertical="center"/>
    </xf>
    <xf numFmtId="0" fontId="8" fillId="0" borderId="14" xfId="0" applyFont="1" applyBorder="1" applyAlignment="1">
      <alignment horizontal="center" vertical="center" wrapText="1"/>
    </xf>
    <xf numFmtId="0" fontId="8" fillId="0" borderId="13" xfId="0" applyFont="1" applyFill="1" applyBorder="1" applyAlignment="1">
      <alignment horizontal="center" vertical="center"/>
    </xf>
    <xf numFmtId="0" fontId="11" fillId="0" borderId="26" xfId="0" applyFont="1" applyBorder="1" applyAlignment="1">
      <alignment horizontal="center" vertical="center"/>
    </xf>
    <xf numFmtId="0" fontId="8" fillId="0" borderId="26" xfId="0" applyFont="1" applyBorder="1" applyAlignment="1">
      <alignment horizontal="left" vertical="center"/>
    </xf>
    <xf numFmtId="0" fontId="8" fillId="0" borderId="17" xfId="0" applyFont="1" applyFill="1" applyBorder="1" applyAlignment="1">
      <alignment horizontal="center" vertical="center"/>
    </xf>
    <xf numFmtId="0" fontId="8" fillId="0" borderId="14" xfId="0" applyFont="1" applyFill="1" applyBorder="1" applyAlignment="1">
      <alignment vertical="center" wrapText="1"/>
    </xf>
    <xf numFmtId="0" fontId="15" fillId="0" borderId="4" xfId="0" applyFont="1" applyFill="1" applyBorder="1" applyAlignment="1">
      <alignment horizontal="center" vertical="center" wrapText="1"/>
    </xf>
    <xf numFmtId="0" fontId="8" fillId="0" borderId="0" xfId="55" applyFont="1" applyFill="1">
      <alignment/>
      <protection/>
    </xf>
    <xf numFmtId="0" fontId="8" fillId="0" borderId="4" xfId="0" applyFont="1" applyFill="1" applyBorder="1" applyAlignment="1">
      <alignment horizontal="center" vertical="center" wrapText="1"/>
    </xf>
    <xf numFmtId="0" fontId="8" fillId="0" borderId="11" xfId="0" applyFont="1" applyFill="1" applyBorder="1" applyAlignment="1">
      <alignment horizontal="left" vertical="center"/>
    </xf>
    <xf numFmtId="0" fontId="8" fillId="0" borderId="0" xfId="0" applyFont="1" applyFill="1" applyAlignment="1">
      <alignment vertical="center"/>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23" fillId="0" borderId="15" xfId="0" applyFont="1" applyBorder="1" applyAlignment="1">
      <alignment horizontal="center" vertical="center"/>
    </xf>
    <xf numFmtId="0" fontId="4" fillId="0" borderId="0" xfId="55" applyFont="1">
      <alignment/>
      <protection/>
    </xf>
    <xf numFmtId="0" fontId="4" fillId="0" borderId="0" xfId="55" applyFont="1" applyAlignment="1">
      <alignment wrapText="1"/>
      <protection/>
    </xf>
    <xf numFmtId="0" fontId="15" fillId="0" borderId="0" xfId="0" applyFont="1" applyAlignment="1">
      <alignment vertical="center"/>
    </xf>
    <xf numFmtId="0" fontId="4" fillId="0" borderId="0" xfId="55" applyFont="1" applyFill="1">
      <alignment/>
      <protection/>
    </xf>
    <xf numFmtId="0" fontId="24" fillId="0" borderId="0" xfId="55" applyFont="1">
      <alignment/>
      <protection/>
    </xf>
    <xf numFmtId="0" fontId="4" fillId="0" borderId="0" xfId="55" applyFont="1" applyAlignment="1">
      <alignment horizontal="center"/>
      <protection/>
    </xf>
    <xf numFmtId="0" fontId="4" fillId="0" borderId="4" xfId="55" applyFont="1" applyBorder="1" applyAlignment="1">
      <alignment horizontal="center"/>
      <protection/>
    </xf>
    <xf numFmtId="0" fontId="4" fillId="0" borderId="0" xfId="55" applyFont="1" applyAlignment="1">
      <alignment vertical="center"/>
      <protection/>
    </xf>
    <xf numFmtId="0" fontId="8" fillId="0" borderId="17" xfId="55" applyFont="1" applyFill="1" applyBorder="1" applyAlignment="1">
      <alignment horizontal="center" vertical="center"/>
      <protection/>
    </xf>
    <xf numFmtId="0" fontId="8" fillId="0" borderId="27" xfId="0" applyFont="1" applyFill="1" applyBorder="1" applyAlignment="1">
      <alignment horizontal="center" vertical="center"/>
    </xf>
    <xf numFmtId="0" fontId="8" fillId="0" borderId="16" xfId="0" applyFont="1" applyFill="1" applyBorder="1" applyAlignment="1">
      <alignment horizontal="left" vertical="center" wrapText="1"/>
    </xf>
    <xf numFmtId="49" fontId="4" fillId="0" borderId="0" xfId="0" applyNumberFormat="1" applyFont="1" applyFill="1" applyAlignment="1">
      <alignment horizontal="center" vertical="center"/>
    </xf>
    <xf numFmtId="49" fontId="4" fillId="0" borderId="0" xfId="0" applyNumberFormat="1" applyFont="1" applyFill="1" applyBorder="1" applyAlignment="1">
      <alignment horizontal="center" vertical="center"/>
    </xf>
    <xf numFmtId="0" fontId="8" fillId="0" borderId="28" xfId="55" applyFont="1" applyFill="1" applyBorder="1" applyAlignment="1">
      <alignment horizontal="center" vertical="center"/>
      <protection/>
    </xf>
    <xf numFmtId="0" fontId="11" fillId="0" borderId="20" xfId="0" applyFont="1" applyBorder="1" applyAlignment="1">
      <alignment horizontal="left" vertical="center"/>
    </xf>
    <xf numFmtId="0" fontId="11" fillId="0" borderId="12" xfId="0" applyFont="1" applyBorder="1" applyAlignment="1">
      <alignment horizontal="left" vertical="center"/>
    </xf>
    <xf numFmtId="0" fontId="8" fillId="0" borderId="13" xfId="55" applyFont="1" applyFill="1" applyBorder="1" applyAlignment="1">
      <alignment horizontal="center" vertical="center"/>
      <protection/>
    </xf>
    <xf numFmtId="0" fontId="8" fillId="0" borderId="20" xfId="0" applyFont="1" applyBorder="1" applyAlignment="1">
      <alignment vertical="center" wrapText="1"/>
    </xf>
    <xf numFmtId="0" fontId="8" fillId="0" borderId="20" xfId="0" applyFont="1" applyBorder="1" applyAlignment="1">
      <alignment vertical="center"/>
    </xf>
    <xf numFmtId="0" fontId="8" fillId="0" borderId="20" xfId="0" applyFont="1" applyFill="1" applyBorder="1" applyAlignment="1">
      <alignment vertical="center"/>
    </xf>
    <xf numFmtId="0" fontId="8" fillId="0" borderId="20" xfId="0" applyFont="1" applyFill="1" applyBorder="1" applyAlignment="1">
      <alignment vertical="center" wrapText="1"/>
    </xf>
    <xf numFmtId="0" fontId="11" fillId="0" borderId="17" xfId="58" applyFont="1" applyFill="1" applyBorder="1" applyAlignment="1" applyProtection="1">
      <alignment horizontal="left" vertical="center"/>
      <protection hidden="1" locked="0"/>
    </xf>
    <xf numFmtId="0" fontId="8" fillId="0" borderId="11" xfId="58" applyFont="1" applyFill="1" applyBorder="1" applyAlignment="1" applyProtection="1">
      <alignment horizontal="center" vertical="center"/>
      <protection hidden="1" locked="0"/>
    </xf>
    <xf numFmtId="0" fontId="8" fillId="0" borderId="14" xfId="58" applyFont="1" applyFill="1" applyBorder="1" applyAlignment="1" applyProtection="1">
      <alignment horizontal="left" vertical="center" wrapText="1"/>
      <protection hidden="1" locked="0"/>
    </xf>
    <xf numFmtId="0" fontId="8" fillId="0" borderId="12" xfId="58" applyFont="1" applyFill="1" applyBorder="1" applyAlignment="1" applyProtection="1">
      <alignment horizontal="left" vertical="center" wrapText="1"/>
      <protection locked="0"/>
    </xf>
    <xf numFmtId="0" fontId="8" fillId="0" borderId="16" xfId="0" applyFont="1" applyFill="1" applyBorder="1" applyAlignment="1">
      <alignment vertical="center"/>
    </xf>
    <xf numFmtId="0" fontId="8" fillId="0" borderId="29" xfId="0" applyFont="1" applyFill="1" applyBorder="1" applyAlignment="1">
      <alignment vertical="center" wrapText="1"/>
    </xf>
    <xf numFmtId="0" fontId="8" fillId="0" borderId="16" xfId="0" applyFont="1" applyFill="1" applyBorder="1" applyAlignment="1">
      <alignment vertical="center" wrapText="1"/>
    </xf>
    <xf numFmtId="0" fontId="89" fillId="0" borderId="30" xfId="0" applyFont="1" applyFill="1" applyBorder="1" applyAlignment="1">
      <alignment horizontal="center" vertical="center"/>
    </xf>
    <xf numFmtId="0" fontId="8" fillId="0" borderId="14" xfId="55" applyFont="1" applyFill="1" applyBorder="1" applyAlignment="1">
      <alignment horizontal="center" vertical="center"/>
      <protection/>
    </xf>
    <xf numFmtId="0" fontId="11" fillId="0" borderId="17" xfId="55" applyFont="1" applyFill="1" applyBorder="1" applyAlignment="1">
      <alignment horizontal="left" vertical="center"/>
      <protection/>
    </xf>
    <xf numFmtId="0" fontId="11" fillId="0" borderId="11" xfId="55" applyFont="1" applyFill="1" applyBorder="1" applyAlignment="1">
      <alignment horizontal="center" vertical="center"/>
      <protection/>
    </xf>
    <xf numFmtId="0" fontId="11" fillId="0" borderId="11" xfId="55" applyFont="1" applyFill="1" applyBorder="1" applyAlignment="1">
      <alignment horizontal="left" vertical="center"/>
      <protection/>
    </xf>
    <xf numFmtId="0" fontId="11" fillId="0" borderId="14" xfId="55" applyFont="1" applyFill="1" applyBorder="1" applyAlignment="1">
      <alignment horizontal="left" vertical="center"/>
      <protection/>
    </xf>
    <xf numFmtId="0" fontId="11" fillId="0" borderId="15" xfId="55" applyFont="1" applyFill="1" applyBorder="1" applyAlignment="1">
      <alignment horizontal="left" vertical="center"/>
      <protection/>
    </xf>
    <xf numFmtId="0" fontId="8" fillId="0" borderId="16" xfId="0" applyFont="1" applyFill="1" applyBorder="1" applyAlignment="1">
      <alignment horizontal="left" vertical="center"/>
    </xf>
    <xf numFmtId="0" fontId="8" fillId="0" borderId="17" xfId="55" applyFont="1" applyFill="1" applyBorder="1" applyAlignment="1">
      <alignment horizontal="left" vertical="center"/>
      <protection/>
    </xf>
    <xf numFmtId="0" fontId="8" fillId="0" borderId="11" xfId="55" applyFont="1" applyFill="1" applyBorder="1" applyAlignment="1">
      <alignment horizontal="left" vertical="center"/>
      <protection/>
    </xf>
    <xf numFmtId="3" fontId="8" fillId="0" borderId="15" xfId="0" applyNumberFormat="1" applyFont="1" applyFill="1" applyBorder="1" applyAlignment="1" applyProtection="1">
      <alignment horizontal="center" vertical="center"/>
      <protection locked="0"/>
    </xf>
    <xf numFmtId="0" fontId="8" fillId="0" borderId="31" xfId="0" applyFont="1" applyFill="1" applyBorder="1" applyAlignment="1">
      <alignment horizontal="center" vertical="center"/>
    </xf>
    <xf numFmtId="0" fontId="8" fillId="0" borderId="17" xfId="0" applyFont="1" applyFill="1" applyBorder="1" applyAlignment="1">
      <alignment vertical="center"/>
    </xf>
    <xf numFmtId="0" fontId="8" fillId="0" borderId="15" xfId="0" applyFont="1" applyFill="1" applyBorder="1" applyAlignment="1">
      <alignment horizontal="center" vertical="center" wrapText="1"/>
    </xf>
    <xf numFmtId="0" fontId="8" fillId="0" borderId="30" xfId="0" applyFont="1" applyFill="1" applyBorder="1" applyAlignment="1">
      <alignment horizontal="left" vertical="top"/>
    </xf>
    <xf numFmtId="0" fontId="90" fillId="0" borderId="30" xfId="0" applyFont="1" applyFill="1" applyBorder="1" applyAlignment="1">
      <alignment horizontal="left" vertical="top" wrapText="1"/>
    </xf>
    <xf numFmtId="0" fontId="90" fillId="0" borderId="30" xfId="0" applyFont="1" applyFill="1" applyBorder="1" applyAlignment="1">
      <alignment horizontal="center" vertical="center" wrapText="1"/>
    </xf>
    <xf numFmtId="0" fontId="91" fillId="0" borderId="0" xfId="0" applyFont="1" applyFill="1" applyBorder="1" applyAlignment="1">
      <alignment horizontal="left" vertical="center"/>
    </xf>
    <xf numFmtId="0" fontId="8" fillId="0" borderId="0" xfId="0" applyFont="1" applyBorder="1" applyAlignment="1">
      <alignment vertical="center"/>
    </xf>
    <xf numFmtId="0" fontId="90" fillId="0" borderId="30" xfId="0" applyFont="1" applyFill="1" applyBorder="1" applyAlignment="1">
      <alignment horizontal="center" vertical="top" wrapText="1"/>
    </xf>
    <xf numFmtId="0" fontId="8" fillId="0" borderId="20" xfId="0" applyFont="1" applyFill="1" applyBorder="1" applyAlignment="1">
      <alignment horizontal="left" vertical="center" wrapText="1"/>
    </xf>
    <xf numFmtId="0" fontId="8" fillId="0" borderId="20" xfId="0" applyFont="1" applyFill="1" applyBorder="1" applyAlignment="1">
      <alignment horizontal="left" vertical="center"/>
    </xf>
    <xf numFmtId="0" fontId="92" fillId="0" borderId="13" xfId="0" applyFont="1" applyFill="1" applyBorder="1" applyAlignment="1">
      <alignment horizontal="center" vertical="center"/>
    </xf>
    <xf numFmtId="0" fontId="91" fillId="0" borderId="12" xfId="0" applyFont="1" applyBorder="1" applyAlignment="1">
      <alignment horizontal="center" vertical="center"/>
    </xf>
    <xf numFmtId="0" fontId="11" fillId="0" borderId="20" xfId="0" applyFont="1" applyBorder="1" applyAlignment="1">
      <alignment horizontal="center" vertical="center"/>
    </xf>
    <xf numFmtId="0" fontId="92" fillId="0" borderId="11" xfId="0" applyFont="1" applyFill="1" applyBorder="1" applyAlignment="1">
      <alignment horizontal="center" vertical="center" wrapText="1"/>
    </xf>
    <xf numFmtId="0" fontId="93" fillId="0" borderId="0" xfId="0" applyFont="1" applyAlignment="1">
      <alignment vertical="center"/>
    </xf>
    <xf numFmtId="0" fontId="8" fillId="0" borderId="32" xfId="0" applyFont="1" applyFill="1" applyBorder="1" applyAlignment="1">
      <alignment horizontal="center" vertical="center" wrapText="1"/>
    </xf>
    <xf numFmtId="0" fontId="32" fillId="0" borderId="0" xfId="0" applyFont="1" applyAlignment="1">
      <alignment vertical="center"/>
    </xf>
    <xf numFmtId="0" fontId="94" fillId="0" borderId="0" xfId="0" applyFont="1" applyAlignment="1">
      <alignment vertical="center"/>
    </xf>
    <xf numFmtId="0" fontId="90" fillId="0" borderId="30" xfId="0" applyFont="1" applyFill="1" applyBorder="1" applyAlignment="1">
      <alignment horizontal="center" vertical="top"/>
    </xf>
    <xf numFmtId="0" fontId="95" fillId="0" borderId="0" xfId="0" applyFont="1" applyAlignment="1">
      <alignment horizontal="center" vertical="center"/>
    </xf>
    <xf numFmtId="49" fontId="4" fillId="0" borderId="25" xfId="0" applyNumberFormat="1" applyFont="1" applyFill="1" applyBorder="1" applyAlignment="1">
      <alignment horizontal="center" vertical="center"/>
    </xf>
    <xf numFmtId="0" fontId="11" fillId="0" borderId="17" xfId="0" applyFont="1" applyFill="1" applyBorder="1" applyAlignment="1">
      <alignment vertical="center"/>
    </xf>
    <xf numFmtId="0" fontId="8" fillId="0" borderId="15" xfId="0" applyFont="1" applyBorder="1" applyAlignment="1">
      <alignment horizontal="center" vertical="center" wrapText="1"/>
    </xf>
    <xf numFmtId="0" fontId="90" fillId="0" borderId="0" xfId="0" applyFont="1" applyFill="1" applyBorder="1" applyAlignment="1">
      <alignment horizontal="center" vertical="center" wrapText="1"/>
    </xf>
    <xf numFmtId="0" fontId="4" fillId="0" borderId="0" xfId="0" applyFont="1" applyFill="1" applyAlignment="1">
      <alignment vertical="center"/>
    </xf>
    <xf numFmtId="0" fontId="8" fillId="0" borderId="26" xfId="0" applyFont="1" applyFill="1" applyBorder="1" applyAlignment="1">
      <alignment horizontal="left" vertical="center" wrapText="1"/>
    </xf>
    <xf numFmtId="0" fontId="90" fillId="0" borderId="30" xfId="0" applyFont="1" applyFill="1" applyBorder="1" applyAlignment="1">
      <alignment horizontal="left" vertical="top"/>
    </xf>
    <xf numFmtId="0" fontId="90" fillId="0" borderId="33" xfId="0" applyFont="1" applyFill="1" applyBorder="1" applyAlignment="1">
      <alignment horizontal="left" vertical="top"/>
    </xf>
    <xf numFmtId="0" fontId="11" fillId="0" borderId="20" xfId="0" applyFont="1" applyBorder="1" applyAlignment="1">
      <alignment vertical="center"/>
    </xf>
    <xf numFmtId="0" fontId="8" fillId="0" borderId="34" xfId="0" applyFont="1" applyFill="1" applyBorder="1" applyAlignment="1">
      <alignment horizontal="center" vertical="center" wrapText="1"/>
    </xf>
    <xf numFmtId="0" fontId="8" fillId="0" borderId="30" xfId="0" applyFont="1" applyFill="1" applyBorder="1" applyAlignment="1">
      <alignment horizontal="center" vertical="top"/>
    </xf>
    <xf numFmtId="0" fontId="8" fillId="0" borderId="35" xfId="0" applyFont="1" applyFill="1" applyBorder="1" applyAlignment="1">
      <alignment horizontal="center" vertical="top"/>
    </xf>
    <xf numFmtId="0" fontId="8" fillId="0" borderId="16" xfId="0" applyFont="1" applyBorder="1" applyAlignment="1">
      <alignment horizontal="left" vertical="center"/>
    </xf>
    <xf numFmtId="0" fontId="8" fillId="0" borderId="36" xfId="0" applyFont="1" applyBorder="1" applyAlignment="1">
      <alignment horizontal="left" vertical="center"/>
    </xf>
    <xf numFmtId="0" fontId="11" fillId="0" borderId="16" xfId="0" applyFont="1" applyFill="1" applyBorder="1" applyAlignment="1">
      <alignment horizontal="left" vertical="center"/>
    </xf>
    <xf numFmtId="0" fontId="91" fillId="0" borderId="16" xfId="0" applyFont="1" applyBorder="1" applyAlignment="1">
      <alignment horizontal="left" vertical="center"/>
    </xf>
    <xf numFmtId="0" fontId="8" fillId="0" borderId="37" xfId="0" applyFont="1" applyBorder="1" applyAlignment="1">
      <alignment horizontal="left" vertical="center" wrapText="1"/>
    </xf>
    <xf numFmtId="0" fontId="8" fillId="0" borderId="17" xfId="0" applyFont="1" applyFill="1" applyBorder="1" applyAlignment="1">
      <alignment vertical="center" wrapText="1"/>
    </xf>
    <xf numFmtId="0" fontId="12" fillId="33" borderId="38" xfId="0" applyFont="1" applyFill="1" applyBorder="1" applyAlignment="1">
      <alignment horizontal="center" vertical="center"/>
    </xf>
    <xf numFmtId="49" fontId="8" fillId="0" borderId="13" xfId="0" applyNumberFormat="1" applyFont="1" applyFill="1" applyBorder="1" applyAlignment="1">
      <alignment horizontal="center" vertical="center"/>
    </xf>
    <xf numFmtId="49" fontId="33" fillId="0" borderId="13" xfId="0" applyNumberFormat="1" applyFont="1" applyFill="1" applyBorder="1" applyAlignment="1">
      <alignment horizontal="center" vertical="center"/>
    </xf>
    <xf numFmtId="0" fontId="34" fillId="0" borderId="14" xfId="0" applyFont="1" applyBorder="1" applyAlignment="1">
      <alignment horizontal="left" vertical="center"/>
    </xf>
    <xf numFmtId="0" fontId="11" fillId="0" borderId="11" xfId="0" applyFont="1" applyBorder="1" applyAlignment="1">
      <alignment vertical="center" wrapText="1"/>
    </xf>
    <xf numFmtId="0" fontId="11" fillId="0" borderId="11" xfId="0" applyFont="1" applyBorder="1" applyAlignment="1">
      <alignment horizontal="center" vertical="center" wrapText="1"/>
    </xf>
    <xf numFmtId="0" fontId="33" fillId="0" borderId="11" xfId="0" applyFont="1" applyBorder="1" applyAlignment="1">
      <alignment vertical="center"/>
    </xf>
    <xf numFmtId="0" fontId="8" fillId="0" borderId="39" xfId="0" applyFont="1" applyBorder="1" applyAlignment="1">
      <alignment vertical="center"/>
    </xf>
    <xf numFmtId="0" fontId="11" fillId="0" borderId="20" xfId="0" applyFont="1" applyFill="1" applyBorder="1" applyAlignment="1">
      <alignment vertical="center"/>
    </xf>
    <xf numFmtId="0" fontId="11" fillId="0" borderId="4" xfId="0" applyFont="1" applyFill="1" applyBorder="1" applyAlignment="1">
      <alignment horizontal="center" vertical="center"/>
    </xf>
    <xf numFmtId="0" fontId="8" fillId="0" borderId="21" xfId="0" applyFont="1" applyFill="1" applyBorder="1" applyAlignment="1">
      <alignment horizontal="left" vertical="center"/>
    </xf>
    <xf numFmtId="0" fontId="8" fillId="0" borderId="21" xfId="0" applyFont="1" applyFill="1" applyBorder="1" applyAlignment="1">
      <alignment horizontal="center" vertical="center"/>
    </xf>
    <xf numFmtId="0" fontId="11" fillId="0" borderId="16" xfId="0" applyFont="1" applyBorder="1" applyAlignment="1">
      <alignment vertical="center"/>
    </xf>
    <xf numFmtId="0" fontId="34" fillId="0" borderId="16" xfId="0" applyFont="1" applyBorder="1" applyAlignment="1">
      <alignment vertical="center"/>
    </xf>
    <xf numFmtId="0" fontId="8" fillId="0" borderId="40" xfId="0" applyFont="1" applyFill="1" applyBorder="1" applyAlignment="1">
      <alignment vertical="center" wrapText="1"/>
    </xf>
    <xf numFmtId="0" fontId="96" fillId="0" borderId="16" xfId="0" applyFont="1" applyBorder="1" applyAlignment="1">
      <alignment vertical="center"/>
    </xf>
    <xf numFmtId="0" fontId="97" fillId="0" borderId="16" xfId="0" applyFont="1" applyBorder="1" applyAlignment="1">
      <alignment vertical="center"/>
    </xf>
    <xf numFmtId="0" fontId="8" fillId="0" borderId="13" xfId="0" applyFont="1" applyBorder="1" applyAlignment="1" applyProtection="1">
      <alignment vertical="center" wrapText="1"/>
      <protection/>
    </xf>
    <xf numFmtId="0" fontId="8" fillId="0" borderId="16" xfId="0" applyFont="1" applyBorder="1" applyAlignment="1" applyProtection="1">
      <alignment vertical="center" wrapText="1"/>
      <protection/>
    </xf>
    <xf numFmtId="0" fontId="11" fillId="0" borderId="16" xfId="0" applyFont="1" applyFill="1" applyBorder="1" applyAlignment="1">
      <alignment vertical="center"/>
    </xf>
    <xf numFmtId="178" fontId="8" fillId="0" borderId="13" xfId="52" applyFont="1" applyBorder="1" applyAlignment="1">
      <alignment vertical="center" wrapText="1"/>
    </xf>
    <xf numFmtId="178" fontId="8" fillId="0" borderId="13" xfId="52" applyFont="1" applyFill="1" applyBorder="1" applyAlignment="1">
      <alignment vertical="center" wrapText="1"/>
    </xf>
    <xf numFmtId="0" fontId="11" fillId="0" borderId="13" xfId="0" applyFont="1" applyBorder="1" applyAlignment="1">
      <alignment vertical="center" wrapText="1"/>
    </xf>
    <xf numFmtId="0" fontId="11" fillId="0" borderId="16" xfId="0" applyFont="1" applyBorder="1" applyAlignment="1">
      <alignment vertical="center" wrapText="1"/>
    </xf>
    <xf numFmtId="0" fontId="8" fillId="0" borderId="41" xfId="0" applyFont="1" applyFill="1" applyBorder="1" applyAlignment="1">
      <alignment vertical="top"/>
    </xf>
    <xf numFmtId="0" fontId="90" fillId="0" borderId="41" xfId="0" applyFont="1" applyFill="1" applyBorder="1" applyAlignment="1">
      <alignment vertical="top"/>
    </xf>
    <xf numFmtId="178" fontId="97" fillId="0" borderId="13" xfId="52" applyFont="1" applyBorder="1" applyAlignment="1">
      <alignment vertical="center" wrapText="1"/>
    </xf>
    <xf numFmtId="0" fontId="90" fillId="0" borderId="42" xfId="0" applyFont="1" applyFill="1" applyBorder="1" applyAlignment="1">
      <alignment horizontal="left" vertical="top"/>
    </xf>
    <xf numFmtId="0" fontId="11" fillId="0" borderId="20" xfId="0" applyFont="1" applyFill="1" applyBorder="1" applyAlignment="1">
      <alignment horizontal="left" vertical="center"/>
    </xf>
    <xf numFmtId="49" fontId="8" fillId="0" borderId="27" xfId="0" applyNumberFormat="1" applyFont="1" applyFill="1" applyBorder="1" applyAlignment="1">
      <alignment horizontal="center" vertical="center"/>
    </xf>
    <xf numFmtId="0" fontId="96" fillId="0" borderId="0" xfId="0" applyFont="1" applyFill="1" applyBorder="1" applyAlignment="1">
      <alignment horizontal="center" vertical="center" wrapText="1"/>
    </xf>
    <xf numFmtId="0" fontId="90" fillId="0" borderId="0" xfId="0" applyFont="1" applyFill="1" applyBorder="1" applyAlignment="1">
      <alignment horizontal="left" wrapText="1"/>
    </xf>
    <xf numFmtId="0" fontId="8" fillId="0" borderId="17" xfId="55" applyFont="1" applyFill="1" applyBorder="1" applyAlignment="1">
      <alignment horizontal="left" vertical="center" wrapText="1"/>
      <protection/>
    </xf>
    <xf numFmtId="0" fontId="8" fillId="0" borderId="17" xfId="55" applyFont="1" applyFill="1" applyBorder="1" applyAlignment="1">
      <alignment horizontal="center" vertical="center" wrapText="1"/>
      <protection/>
    </xf>
    <xf numFmtId="3" fontId="8" fillId="0" borderId="14" xfId="0" applyNumberFormat="1" applyFont="1" applyBorder="1" applyAlignment="1" applyProtection="1">
      <alignment horizontal="center" vertical="center" wrapText="1"/>
      <protection locked="0"/>
    </xf>
    <xf numFmtId="0" fontId="8" fillId="0" borderId="0" xfId="55" applyFont="1" applyAlignment="1">
      <alignment wrapText="1"/>
      <protection/>
    </xf>
    <xf numFmtId="0" fontId="8" fillId="0" borderId="14" xfId="56" applyFont="1" applyBorder="1" applyAlignment="1">
      <alignment horizontal="left" vertical="center" wrapText="1"/>
      <protection/>
    </xf>
    <xf numFmtId="0" fontId="11" fillId="0" borderId="28" xfId="0" applyFont="1" applyBorder="1" applyAlignment="1">
      <alignment horizontal="left" vertical="center"/>
    </xf>
    <xf numFmtId="0" fontId="11" fillId="0" borderId="26" xfId="0" applyFont="1" applyBorder="1" applyAlignment="1">
      <alignment horizontal="left" vertical="center"/>
    </xf>
    <xf numFmtId="0" fontId="11" fillId="0" borderId="43" xfId="0" applyFont="1" applyBorder="1" applyAlignment="1">
      <alignment horizontal="left" vertical="center"/>
    </xf>
    <xf numFmtId="0" fontId="8" fillId="0" borderId="13" xfId="0" applyFont="1" applyBorder="1" applyAlignment="1">
      <alignment vertical="center"/>
    </xf>
    <xf numFmtId="0" fontId="92" fillId="0" borderId="13" xfId="0" applyFont="1" applyBorder="1" applyAlignment="1">
      <alignment horizontal="center" vertical="center"/>
    </xf>
    <xf numFmtId="0" fontId="8" fillId="0" borderId="11" xfId="0" applyFont="1" applyFill="1" applyBorder="1" applyAlignment="1">
      <alignment horizontal="left" vertical="center" wrapText="1"/>
    </xf>
    <xf numFmtId="49" fontId="92" fillId="0" borderId="13" xfId="0" applyNumberFormat="1" applyFont="1" applyFill="1" applyBorder="1" applyAlignment="1">
      <alignment horizontal="center" vertical="center"/>
    </xf>
    <xf numFmtId="0" fontId="92" fillId="0" borderId="17" xfId="55" applyFont="1" applyFill="1" applyBorder="1" applyAlignment="1">
      <alignment horizontal="center" vertical="center"/>
      <protection/>
    </xf>
    <xf numFmtId="0" fontId="92" fillId="0" borderId="17" xfId="0" applyFont="1" applyFill="1" applyBorder="1" applyAlignment="1">
      <alignment horizontal="center" vertical="center"/>
    </xf>
    <xf numFmtId="0" fontId="11" fillId="0" borderId="20" xfId="0" applyFont="1" applyFill="1" applyBorder="1" applyAlignment="1">
      <alignment vertical="center" wrapText="1"/>
    </xf>
    <xf numFmtId="0" fontId="97" fillId="0" borderId="16" xfId="0" applyFont="1" applyBorder="1" applyAlignment="1">
      <alignment vertical="center" wrapText="1"/>
    </xf>
    <xf numFmtId="0" fontId="8" fillId="0" borderId="12" xfId="0" applyFont="1" applyFill="1" applyBorder="1" applyAlignment="1">
      <alignment horizontal="left" vertical="center" wrapText="1"/>
    </xf>
    <xf numFmtId="0" fontId="92" fillId="0" borderId="23" xfId="0" applyFont="1" applyFill="1" applyBorder="1" applyAlignment="1">
      <alignment horizontal="center" vertical="center"/>
    </xf>
    <xf numFmtId="0" fontId="92" fillId="0" borderId="44" xfId="0" applyFont="1" applyFill="1" applyBorder="1" applyAlignment="1">
      <alignment vertical="center" wrapText="1"/>
    </xf>
    <xf numFmtId="0" fontId="8" fillId="0" borderId="45" xfId="0" applyFont="1" applyBorder="1" applyAlignment="1">
      <alignment horizontal="center" vertical="center"/>
    </xf>
    <xf numFmtId="0" fontId="8" fillId="0" borderId="11" xfId="58" applyFont="1" applyFill="1" applyBorder="1" applyAlignment="1" applyProtection="1">
      <alignment horizontal="left" vertical="center" wrapText="1"/>
      <protection locked="0"/>
    </xf>
    <xf numFmtId="0" fontId="35" fillId="0" borderId="12" xfId="0" applyFont="1" applyBorder="1" applyAlignment="1">
      <alignment horizontal="left" vertical="center" wrapText="1"/>
    </xf>
    <xf numFmtId="0" fontId="90" fillId="0" borderId="46" xfId="0" applyFont="1" applyFill="1" applyBorder="1" applyAlignment="1">
      <alignment horizontal="left" vertical="center"/>
    </xf>
    <xf numFmtId="0" fontId="8" fillId="0" borderId="17"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Fill="1" applyBorder="1" applyAlignment="1">
      <alignment horizontal="center" vertical="center"/>
    </xf>
    <xf numFmtId="0" fontId="0" fillId="0" borderId="0" xfId="0" applyFill="1" applyBorder="1" applyAlignment="1">
      <alignment horizontal="left" vertical="top"/>
    </xf>
    <xf numFmtId="0" fontId="92" fillId="0" borderId="0" xfId="0" applyFont="1" applyFill="1" applyBorder="1" applyAlignment="1">
      <alignment horizontal="center" vertical="center"/>
    </xf>
    <xf numFmtId="0" fontId="98" fillId="0" borderId="0" xfId="0" applyFont="1" applyFill="1" applyBorder="1" applyAlignment="1">
      <alignment horizontal="left" vertical="top"/>
    </xf>
    <xf numFmtId="0" fontId="8" fillId="0" borderId="0" xfId="0" applyFont="1" applyFill="1" applyBorder="1" applyAlignment="1">
      <alignment horizontal="left" vertical="top"/>
    </xf>
    <xf numFmtId="0" fontId="90" fillId="0" borderId="0" xfId="0" applyFont="1" applyFill="1" applyBorder="1" applyAlignment="1">
      <alignment horizontal="left" vertical="top"/>
    </xf>
    <xf numFmtId="0" fontId="90" fillId="0" borderId="0" xfId="0" applyFont="1" applyFill="1" applyBorder="1" applyAlignment="1">
      <alignment horizontal="center" vertical="top"/>
    </xf>
    <xf numFmtId="0" fontId="90" fillId="0" borderId="0"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15" fillId="0" borderId="0" xfId="55" applyFont="1" applyFill="1" applyBorder="1" applyAlignment="1">
      <alignment horizontal="center" vertical="center"/>
      <protection/>
    </xf>
    <xf numFmtId="0" fontId="8" fillId="0" borderId="0" xfId="55" applyFont="1" applyFill="1" applyBorder="1" applyAlignment="1">
      <alignment horizontal="center" vertical="center"/>
      <protection/>
    </xf>
    <xf numFmtId="0" fontId="90" fillId="0" borderId="42" xfId="0" applyFont="1" applyFill="1" applyBorder="1" applyAlignment="1">
      <alignment horizontal="left" vertical="center" wrapText="1"/>
    </xf>
    <xf numFmtId="0" fontId="90" fillId="0" borderId="42" xfId="0" applyFont="1" applyFill="1" applyBorder="1" applyAlignment="1">
      <alignment horizontal="left" vertical="top" wrapText="1"/>
    </xf>
    <xf numFmtId="0" fontId="90" fillId="0" borderId="42" xfId="0" applyFont="1" applyFill="1" applyBorder="1" applyAlignment="1">
      <alignment horizontal="left" vertical="center"/>
    </xf>
    <xf numFmtId="0" fontId="90" fillId="0" borderId="47" xfId="0" applyFont="1" applyFill="1" applyBorder="1" applyAlignment="1">
      <alignment horizontal="left" vertical="top" wrapText="1"/>
    </xf>
    <xf numFmtId="0" fontId="8" fillId="0" borderId="14" xfId="0" applyFont="1" applyFill="1" applyBorder="1" applyAlignment="1">
      <alignment horizontal="left" vertical="center" wrapText="1"/>
    </xf>
    <xf numFmtId="0" fontId="8" fillId="0" borderId="31" xfId="0" applyFont="1" applyFill="1" applyBorder="1" applyAlignment="1">
      <alignment horizontal="left" vertical="center"/>
    </xf>
    <xf numFmtId="0" fontId="8" fillId="0" borderId="14" xfId="0" applyFont="1" applyFill="1" applyBorder="1" applyAlignment="1">
      <alignment horizontal="left" vertical="center"/>
    </xf>
    <xf numFmtId="0" fontId="8" fillId="0" borderId="28" xfId="0" applyFont="1" applyBorder="1" applyAlignment="1">
      <alignment horizontal="left" vertical="center"/>
    </xf>
    <xf numFmtId="0" fontId="8" fillId="0" borderId="14" xfId="0" applyFont="1" applyBorder="1" applyAlignment="1">
      <alignment horizontal="left" vertical="center"/>
    </xf>
    <xf numFmtId="0" fontId="11" fillId="0" borderId="17" xfId="0" applyFont="1" applyFill="1" applyBorder="1" applyAlignment="1">
      <alignment vertical="center" wrapText="1"/>
    </xf>
    <xf numFmtId="0" fontId="8" fillId="0" borderId="14" xfId="0" applyFont="1" applyBorder="1" applyAlignment="1">
      <alignment vertical="center"/>
    </xf>
    <xf numFmtId="0" fontId="8" fillId="0" borderId="21" xfId="0" applyFont="1" applyBorder="1" applyAlignment="1">
      <alignment vertical="center"/>
    </xf>
    <xf numFmtId="0" fontId="8" fillId="0" borderId="17" xfId="0" applyFont="1" applyFill="1" applyBorder="1" applyAlignment="1">
      <alignment wrapText="1"/>
    </xf>
    <xf numFmtId="49" fontId="8" fillId="0" borderId="0" xfId="0" applyNumberFormat="1" applyFont="1" applyFill="1" applyBorder="1" applyAlignment="1">
      <alignment horizontal="center" vertical="center"/>
    </xf>
    <xf numFmtId="49" fontId="33" fillId="0" borderId="0" xfId="0" applyNumberFormat="1" applyFont="1" applyFill="1" applyBorder="1" applyAlignment="1">
      <alignment horizontal="center" vertical="center"/>
    </xf>
    <xf numFmtId="0" fontId="93" fillId="0" borderId="36" xfId="0" applyFont="1" applyBorder="1" applyAlignment="1">
      <alignment vertical="center"/>
    </xf>
    <xf numFmtId="0" fontId="8" fillId="0" borderId="14" xfId="58" applyFont="1" applyFill="1" applyBorder="1" applyAlignment="1" applyProtection="1">
      <alignment horizontal="left" vertical="center"/>
      <protection hidden="1" locked="0"/>
    </xf>
    <xf numFmtId="0" fontId="8" fillId="0" borderId="4" xfId="0" applyFont="1" applyFill="1" applyBorder="1" applyAlignment="1">
      <alignment vertical="center"/>
    </xf>
    <xf numFmtId="0" fontId="8" fillId="0" borderId="15" xfId="58" applyFont="1" applyFill="1" applyBorder="1" applyAlignment="1" applyProtection="1">
      <alignment horizontal="center" vertical="center"/>
      <protection locked="0"/>
    </xf>
    <xf numFmtId="0" fontId="97" fillId="0" borderId="0" xfId="55" applyFont="1">
      <alignment/>
      <protection/>
    </xf>
    <xf numFmtId="0" fontId="1" fillId="0" borderId="11" xfId="0" applyFont="1" applyFill="1" applyBorder="1" applyAlignment="1">
      <alignment horizontal="left" vertical="center" wrapText="1"/>
    </xf>
    <xf numFmtId="0" fontId="8" fillId="0" borderId="12" xfId="0" applyFont="1" applyBorder="1" applyAlignment="1">
      <alignment horizontal="left" vertical="center" wrapText="1"/>
    </xf>
    <xf numFmtId="0" fontId="8" fillId="0" borderId="14" xfId="0" applyFont="1" applyFill="1" applyBorder="1" applyAlignment="1">
      <alignment horizontal="justify" vertical="center"/>
    </xf>
    <xf numFmtId="0" fontId="8" fillId="0" borderId="14" xfId="0" applyFont="1" applyFill="1" applyBorder="1" applyAlignment="1">
      <alignment horizontal="center" vertical="center" wrapText="1"/>
    </xf>
    <xf numFmtId="178" fontId="8" fillId="0" borderId="13" xfId="52" applyFont="1" applyFill="1" applyBorder="1" applyAlignment="1">
      <alignment horizontal="left" vertical="center" wrapText="1"/>
    </xf>
    <xf numFmtId="0" fontId="8" fillId="0" borderId="0" xfId="55" applyFont="1" applyAlignment="1">
      <alignment horizontal="left" vertical="center"/>
      <protection/>
    </xf>
    <xf numFmtId="0" fontId="8" fillId="0" borderId="12" xfId="0" applyFont="1" applyFill="1" applyBorder="1" applyAlignment="1">
      <alignment horizontal="left" vertical="center"/>
    </xf>
    <xf numFmtId="0" fontId="11" fillId="0" borderId="20" xfId="0" applyFont="1" applyBorder="1" applyAlignment="1">
      <alignment vertical="center" wrapText="1"/>
    </xf>
    <xf numFmtId="0" fontId="11" fillId="0" borderId="11" xfId="0" applyFont="1" applyBorder="1" applyAlignment="1">
      <alignment horizontal="left" vertical="center" wrapText="1"/>
    </xf>
    <xf numFmtId="0" fontId="8" fillId="0" borderId="48" xfId="0" applyFont="1" applyFill="1" applyBorder="1" applyAlignment="1">
      <alignment vertical="center" wrapText="1"/>
    </xf>
    <xf numFmtId="3" fontId="8" fillId="0" borderId="15" xfId="0" applyNumberFormat="1" applyFont="1" applyFill="1" applyBorder="1" applyAlignment="1" applyProtection="1">
      <alignment horizontal="center"/>
      <protection locked="0"/>
    </xf>
    <xf numFmtId="0" fontId="8" fillId="0" borderId="15" xfId="0" applyFont="1" applyBorder="1" applyAlignment="1">
      <alignment horizontal="center"/>
    </xf>
    <xf numFmtId="0" fontId="8" fillId="0" borderId="14" xfId="0" applyFont="1" applyBorder="1" applyAlignment="1">
      <alignment horizontal="center"/>
    </xf>
    <xf numFmtId="0" fontId="8" fillId="0" borderId="15" xfId="0" applyFont="1" applyFill="1" applyBorder="1" applyAlignment="1">
      <alignment horizontal="center"/>
    </xf>
    <xf numFmtId="0" fontId="8" fillId="0" borderId="15" xfId="0" applyFont="1" applyBorder="1" applyAlignment="1">
      <alignment horizontal="center" wrapText="1"/>
    </xf>
    <xf numFmtId="0" fontId="0" fillId="0" borderId="41" xfId="0" applyFill="1" applyBorder="1" applyAlignment="1">
      <alignment vertical="center"/>
    </xf>
    <xf numFmtId="0" fontId="89" fillId="0" borderId="41" xfId="0" applyFont="1" applyFill="1" applyBorder="1" applyAlignment="1">
      <alignment vertical="center"/>
    </xf>
    <xf numFmtId="0" fontId="8" fillId="0" borderId="16" xfId="55" applyFont="1" applyFill="1" applyBorder="1" applyAlignment="1">
      <alignment vertical="center"/>
      <protection/>
    </xf>
    <xf numFmtId="0" fontId="92" fillId="0" borderId="16" xfId="55" applyFont="1" applyFill="1" applyBorder="1" applyAlignment="1">
      <alignment vertical="center" wrapText="1"/>
      <protection/>
    </xf>
    <xf numFmtId="0" fontId="92" fillId="0" borderId="37" xfId="55" applyFont="1" applyFill="1" applyBorder="1" applyAlignment="1">
      <alignment vertical="center" wrapText="1"/>
      <protection/>
    </xf>
    <xf numFmtId="0" fontId="22" fillId="0" borderId="16" xfId="0" applyFont="1" applyBorder="1" applyAlignment="1">
      <alignment vertical="center" wrapText="1"/>
    </xf>
    <xf numFmtId="0" fontId="11" fillId="0" borderId="16" xfId="55" applyFont="1" applyFill="1" applyBorder="1" applyAlignment="1">
      <alignment vertical="center"/>
      <protection/>
    </xf>
    <xf numFmtId="0" fontId="8" fillId="0" borderId="13" xfId="0" applyFont="1" applyFill="1" applyBorder="1" applyAlignment="1">
      <alignment vertical="center" wrapText="1"/>
    </xf>
    <xf numFmtId="0" fontId="8" fillId="0" borderId="36" xfId="0" applyFont="1" applyBorder="1" applyAlignment="1">
      <alignment vertical="center"/>
    </xf>
    <xf numFmtId="0" fontId="8" fillId="0" borderId="49" xfId="0" applyFont="1" applyBorder="1" applyAlignment="1">
      <alignment vertical="center" wrapText="1"/>
    </xf>
    <xf numFmtId="0" fontId="99" fillId="0" borderId="41" xfId="0" applyFont="1" applyFill="1" applyBorder="1" applyAlignment="1">
      <alignment vertical="top"/>
    </xf>
    <xf numFmtId="0" fontId="91" fillId="0" borderId="16" xfId="0" applyFont="1" applyBorder="1" applyAlignment="1">
      <alignment vertical="center"/>
    </xf>
    <xf numFmtId="0" fontId="8" fillId="0" borderId="37" xfId="0" applyFont="1" applyBorder="1" applyAlignment="1">
      <alignment vertical="center" wrapText="1"/>
    </xf>
    <xf numFmtId="0" fontId="11" fillId="0" borderId="37" xfId="0" applyFont="1" applyBorder="1" applyAlignment="1">
      <alignment vertical="center"/>
    </xf>
    <xf numFmtId="0" fontId="22" fillId="0" borderId="49" xfId="0" applyFont="1" applyFill="1" applyBorder="1" applyAlignment="1">
      <alignment vertical="center"/>
    </xf>
    <xf numFmtId="0" fontId="22" fillId="0" borderId="16" xfId="0" applyFont="1" applyFill="1" applyBorder="1" applyAlignment="1">
      <alignment vertical="center"/>
    </xf>
    <xf numFmtId="0" fontId="20" fillId="0" borderId="16" xfId="0" applyFont="1" applyBorder="1" applyAlignment="1">
      <alignment vertical="center"/>
    </xf>
    <xf numFmtId="0" fontId="15" fillId="0" borderId="16" xfId="0" applyFont="1" applyFill="1" applyBorder="1" applyAlignment="1">
      <alignment vertical="center" wrapText="1"/>
    </xf>
    <xf numFmtId="0" fontId="22" fillId="0" borderId="16" xfId="0" applyFont="1" applyFill="1" applyBorder="1" applyAlignment="1">
      <alignment vertical="center" wrapText="1"/>
    </xf>
    <xf numFmtId="0" fontId="11" fillId="0" borderId="13" xfId="0" applyFont="1" applyBorder="1" applyAlignment="1">
      <alignment vertical="center"/>
    </xf>
    <xf numFmtId="0" fontId="11" fillId="0" borderId="4" xfId="55" applyFont="1" applyBorder="1" applyAlignment="1">
      <alignment horizontal="center" vertical="center"/>
      <protection/>
    </xf>
    <xf numFmtId="0" fontId="11" fillId="0" borderId="4" xfId="58" applyFont="1" applyBorder="1" applyAlignment="1" applyProtection="1">
      <alignment horizontal="center" vertical="center"/>
      <protection hidden="1" locked="0"/>
    </xf>
    <xf numFmtId="0" fontId="11" fillId="0" borderId="4" xfId="0" applyFont="1" applyBorder="1" applyAlignment="1">
      <alignment horizontal="left" vertical="center" wrapText="1"/>
    </xf>
    <xf numFmtId="0" fontId="91" fillId="0" borderId="4" xfId="0" applyFont="1" applyBorder="1" applyAlignment="1">
      <alignment horizontal="center" vertical="center"/>
    </xf>
    <xf numFmtId="0" fontId="11" fillId="0" borderId="4" xfId="0" applyFont="1" applyFill="1" applyBorder="1" applyAlignment="1">
      <alignment horizontal="center" vertical="center" wrapText="1"/>
    </xf>
    <xf numFmtId="0" fontId="8" fillId="0" borderId="48" xfId="0" applyFont="1" applyBorder="1" applyAlignment="1">
      <alignment vertical="center" wrapText="1"/>
    </xf>
    <xf numFmtId="0" fontId="11" fillId="0" borderId="14" xfId="0" applyFont="1" applyFill="1" applyBorder="1" applyAlignment="1">
      <alignment vertical="center"/>
    </xf>
    <xf numFmtId="0" fontId="8" fillId="0" borderId="11" xfId="55" applyFont="1" applyBorder="1" applyAlignment="1">
      <alignment horizontal="left" vertical="center"/>
      <protection/>
    </xf>
    <xf numFmtId="0" fontId="8" fillId="0" borderId="50" xfId="55" applyFont="1" applyFill="1" applyBorder="1" applyAlignment="1">
      <alignment horizontal="center" vertical="center"/>
      <protection/>
    </xf>
    <xf numFmtId="0" fontId="15" fillId="0" borderId="50" xfId="55" applyFont="1" applyFill="1" applyBorder="1" applyAlignment="1">
      <alignment horizontal="center" vertical="center"/>
      <protection/>
    </xf>
    <xf numFmtId="0" fontId="8" fillId="0" borderId="50" xfId="55" applyFont="1" applyFill="1" applyBorder="1" applyAlignment="1">
      <alignment horizontal="center" vertical="center" wrapText="1"/>
      <protection/>
    </xf>
    <xf numFmtId="0" fontId="8" fillId="0" borderId="50" xfId="0" applyFont="1" applyFill="1" applyBorder="1" applyAlignment="1">
      <alignment horizontal="center" vertical="center"/>
    </xf>
    <xf numFmtId="0" fontId="92" fillId="0" borderId="50" xfId="0" applyFont="1" applyFill="1" applyBorder="1" applyAlignment="1">
      <alignment horizontal="center" vertical="center"/>
    </xf>
    <xf numFmtId="49" fontId="8" fillId="0" borderId="50" xfId="0" applyNumberFormat="1" applyFont="1" applyFill="1" applyBorder="1" applyAlignment="1">
      <alignment horizontal="center" vertical="center"/>
    </xf>
    <xf numFmtId="189" fontId="8" fillId="0" borderId="50" xfId="0" applyNumberFormat="1" applyFont="1" applyFill="1" applyBorder="1" applyAlignment="1">
      <alignment horizontal="center" vertical="center"/>
    </xf>
    <xf numFmtId="189" fontId="8" fillId="0" borderId="50" xfId="55" applyNumberFormat="1" applyFont="1" applyFill="1" applyBorder="1" applyAlignment="1">
      <alignment horizontal="center" vertical="center"/>
      <protection/>
    </xf>
    <xf numFmtId="0" fontId="12" fillId="33" borderId="51" xfId="0" applyFont="1" applyFill="1" applyBorder="1" applyAlignment="1">
      <alignment horizontal="center" vertical="center"/>
    </xf>
    <xf numFmtId="0" fontId="12" fillId="33" borderId="52" xfId="0" applyFont="1" applyFill="1" applyBorder="1" applyAlignment="1">
      <alignment horizontal="center" vertical="center"/>
    </xf>
    <xf numFmtId="0" fontId="92" fillId="0" borderId="17" xfId="0" applyFont="1" applyBorder="1" applyAlignment="1">
      <alignment horizontal="center" vertical="center"/>
    </xf>
    <xf numFmtId="0" fontId="100" fillId="0" borderId="0" xfId="55" applyFont="1">
      <alignment/>
      <protection/>
    </xf>
    <xf numFmtId="0" fontId="8" fillId="0" borderId="11" xfId="0" applyFont="1" applyBorder="1" applyAlignment="1">
      <alignment horizontal="center" vertical="center" wrapText="1" shrinkToFit="1"/>
    </xf>
    <xf numFmtId="0" fontId="8" fillId="0" borderId="20" xfId="58" applyFont="1" applyBorder="1" applyAlignment="1" applyProtection="1">
      <alignment horizontal="left" vertical="center"/>
      <protection hidden="1" locked="0"/>
    </xf>
    <xf numFmtId="0" fontId="11" fillId="0" borderId="11" xfId="58" applyFont="1" applyBorder="1" applyAlignment="1" applyProtection="1">
      <alignment vertical="center"/>
      <protection hidden="1" locked="0"/>
    </xf>
    <xf numFmtId="0" fontId="11" fillId="0" borderId="11" xfId="58" applyFont="1" applyBorder="1" applyAlignment="1" applyProtection="1">
      <alignment vertical="center" wrapText="1"/>
      <protection hidden="1" locked="0"/>
    </xf>
    <xf numFmtId="0" fontId="11" fillId="0" borderId="14" xfId="58" applyFont="1" applyBorder="1" applyAlignment="1" applyProtection="1">
      <alignment vertical="center" wrapText="1"/>
      <protection hidden="1" locked="0"/>
    </xf>
    <xf numFmtId="0" fontId="11" fillId="0" borderId="13" xfId="58" applyFont="1" applyBorder="1" applyAlignment="1" applyProtection="1">
      <alignment vertical="center" wrapText="1"/>
      <protection hidden="1" locked="0"/>
    </xf>
    <xf numFmtId="0" fontId="8" fillId="0" borderId="13" xfId="55" applyFont="1" applyBorder="1" applyAlignment="1">
      <alignment vertical="center"/>
      <protection/>
    </xf>
    <xf numFmtId="0" fontId="8" fillId="0" borderId="13" xfId="55" applyFont="1" applyBorder="1" applyAlignment="1">
      <alignment vertical="center" wrapText="1"/>
      <protection/>
    </xf>
    <xf numFmtId="0" fontId="8" fillId="0" borderId="14" xfId="58" applyFont="1" applyBorder="1" applyAlignment="1" applyProtection="1">
      <alignment horizontal="center" vertical="center"/>
      <protection hidden="1" locked="0"/>
    </xf>
    <xf numFmtId="0" fontId="11" fillId="0" borderId="14" xfId="58" applyFont="1" applyBorder="1" applyAlignment="1" applyProtection="1">
      <alignment horizontal="left" vertical="center"/>
      <protection hidden="1" locked="0"/>
    </xf>
    <xf numFmtId="0" fontId="8" fillId="0" borderId="4" xfId="58" applyFont="1" applyBorder="1" applyAlignment="1" applyProtection="1">
      <alignment horizontal="center"/>
      <protection hidden="1" locked="0"/>
    </xf>
    <xf numFmtId="0" fontId="8" fillId="0" borderId="14" xfId="55" applyFont="1" applyBorder="1" applyAlignment="1">
      <alignment vertical="center"/>
      <protection/>
    </xf>
    <xf numFmtId="0" fontId="8" fillId="0" borderId="20" xfId="58" applyFont="1" applyFill="1" applyBorder="1" applyAlignment="1" applyProtection="1">
      <alignment horizontal="left" vertical="center"/>
      <protection hidden="1" locked="0"/>
    </xf>
    <xf numFmtId="0" fontId="8" fillId="0" borderId="12" xfId="58" applyFont="1" applyBorder="1" applyAlignment="1" applyProtection="1">
      <alignment horizontal="center" vertical="center"/>
      <protection locked="0"/>
    </xf>
    <xf numFmtId="0" fontId="8" fillId="0" borderId="11" xfId="58" applyFont="1" applyFill="1" applyBorder="1" applyAlignment="1" applyProtection="1">
      <alignment horizontal="center" vertical="center" wrapText="1"/>
      <protection hidden="1" locked="0"/>
    </xf>
    <xf numFmtId="0" fontId="15" fillId="0" borderId="13" xfId="55" applyFont="1" applyBorder="1" applyAlignment="1">
      <alignment vertical="center" wrapText="1"/>
      <protection/>
    </xf>
    <xf numFmtId="0" fontId="37" fillId="0" borderId="11" xfId="58" applyFont="1" applyBorder="1" applyAlignment="1" applyProtection="1">
      <alignment horizontal="center" vertical="center"/>
      <protection hidden="1" locked="0"/>
    </xf>
    <xf numFmtId="0" fontId="8" fillId="0" borderId="13" xfId="58" applyFont="1" applyBorder="1" applyAlignment="1" applyProtection="1">
      <alignment vertical="center" wrapText="1"/>
      <protection hidden="1" locked="0"/>
    </xf>
    <xf numFmtId="0" fontId="8" fillId="0" borderId="12" xfId="58" applyFont="1" applyBorder="1" applyAlignment="1" applyProtection="1">
      <alignment horizontal="left" vertical="center"/>
      <protection hidden="1" locked="0"/>
    </xf>
    <xf numFmtId="0" fontId="8" fillId="0" borderId="4" xfId="58" applyFont="1" applyFill="1" applyBorder="1" applyAlignment="1" applyProtection="1">
      <alignment horizontal="center" vertical="center" wrapText="1"/>
      <protection hidden="1" locked="0"/>
    </xf>
    <xf numFmtId="0" fontId="8" fillId="0" borderId="26" xfId="58" applyFont="1" applyFill="1" applyBorder="1" applyAlignment="1" applyProtection="1">
      <alignment horizontal="center" vertical="center" wrapText="1"/>
      <protection hidden="1" locked="0"/>
    </xf>
    <xf numFmtId="0" fontId="8" fillId="0" borderId="40" xfId="55" applyFont="1" applyBorder="1" applyAlignment="1">
      <alignment vertical="center" wrapText="1"/>
      <protection/>
    </xf>
    <xf numFmtId="0" fontId="8" fillId="0" borderId="14" xfId="55" applyFont="1" applyBorder="1" applyAlignment="1">
      <alignment horizontal="center"/>
      <protection/>
    </xf>
    <xf numFmtId="0" fontId="11" fillId="0" borderId="16" xfId="55" applyFont="1" applyBorder="1" applyAlignment="1">
      <alignment vertical="center"/>
      <protection/>
    </xf>
    <xf numFmtId="0" fontId="8" fillId="0" borderId="16" xfId="55" applyFont="1" applyBorder="1" applyAlignment="1">
      <alignment vertical="center" wrapText="1"/>
      <protection/>
    </xf>
    <xf numFmtId="0" fontId="8" fillId="0" borderId="53" xfId="55" applyFont="1" applyBorder="1" applyAlignment="1">
      <alignment vertical="center" wrapText="1"/>
      <protection/>
    </xf>
    <xf numFmtId="0" fontId="11" fillId="0" borderId="13" xfId="55" applyFont="1" applyBorder="1" applyAlignment="1">
      <alignment vertical="center"/>
      <protection/>
    </xf>
    <xf numFmtId="0" fontId="97" fillId="0" borderId="13" xfId="55" applyFont="1" applyBorder="1" applyAlignment="1">
      <alignment vertical="center"/>
      <protection/>
    </xf>
    <xf numFmtId="0" fontId="11" fillId="0" borderId="13" xfId="58" applyFont="1" applyBorder="1" applyAlignment="1" applyProtection="1">
      <alignment vertical="center"/>
      <protection hidden="1" locked="0"/>
    </xf>
    <xf numFmtId="0" fontId="11" fillId="0" borderId="13" xfId="55" applyFont="1" applyFill="1" applyBorder="1" applyAlignment="1">
      <alignment vertical="center"/>
      <protection/>
    </xf>
    <xf numFmtId="0" fontId="11" fillId="0" borderId="13" xfId="55" applyFont="1" applyBorder="1" applyAlignment="1">
      <alignment vertical="center" wrapText="1"/>
      <protection/>
    </xf>
    <xf numFmtId="0" fontId="8" fillId="0" borderId="13" xfId="58" applyFont="1" applyBorder="1" applyAlignment="1" applyProtection="1">
      <alignment vertical="center"/>
      <protection hidden="1" locked="0"/>
    </xf>
    <xf numFmtId="0" fontId="8" fillId="0" borderId="13" xfId="55" applyFont="1" applyFill="1" applyBorder="1" applyAlignment="1">
      <alignment vertical="center" wrapText="1"/>
      <protection/>
    </xf>
    <xf numFmtId="0" fontId="8" fillId="0" borderId="13" xfId="58" applyFont="1" applyFill="1" applyBorder="1" applyAlignment="1" applyProtection="1">
      <alignment vertical="center" wrapText="1"/>
      <protection hidden="1" locked="0"/>
    </xf>
    <xf numFmtId="0" fontId="4" fillId="0" borderId="0" xfId="55" applyFont="1" applyAlignment="1">
      <alignment/>
      <protection/>
    </xf>
    <xf numFmtId="0" fontId="91" fillId="0" borderId="13" xfId="55" applyFont="1" applyBorder="1" applyAlignment="1">
      <alignment vertical="center"/>
      <protection/>
    </xf>
    <xf numFmtId="0" fontId="8" fillId="0" borderId="48" xfId="55" applyFont="1" applyFill="1" applyBorder="1" applyAlignment="1">
      <alignment vertical="center" wrapText="1"/>
      <protection/>
    </xf>
    <xf numFmtId="0" fontId="8" fillId="0" borderId="45" xfId="0" applyFont="1" applyFill="1" applyBorder="1" applyAlignment="1">
      <alignment horizontal="center" vertical="center"/>
    </xf>
    <xf numFmtId="0" fontId="11" fillId="0" borderId="11" xfId="55" applyFont="1" applyFill="1" applyBorder="1" applyAlignment="1">
      <alignment horizontal="left" vertical="center" wrapText="1"/>
      <protection/>
    </xf>
    <xf numFmtId="0" fontId="8" fillId="0" borderId="11" xfId="58" applyFont="1" applyFill="1" applyBorder="1" applyAlignment="1" applyProtection="1">
      <alignment horizontal="left" vertical="center" wrapText="1"/>
      <protection hidden="1" locked="0"/>
    </xf>
    <xf numFmtId="0" fontId="8" fillId="0" borderId="16" xfId="55" applyFont="1" applyFill="1" applyBorder="1" applyAlignment="1">
      <alignment vertical="center" wrapText="1"/>
      <protection/>
    </xf>
    <xf numFmtId="0" fontId="8" fillId="34" borderId="11" xfId="58" applyFont="1" applyFill="1" applyBorder="1" applyAlignment="1" applyProtection="1">
      <alignment horizontal="center" vertical="center"/>
      <protection hidden="1" locked="0"/>
    </xf>
    <xf numFmtId="0" fontId="8" fillId="34" borderId="12" xfId="58" applyFont="1" applyFill="1" applyBorder="1" applyAlignment="1" applyProtection="1">
      <alignment horizontal="left" vertical="center" wrapText="1"/>
      <protection locked="0"/>
    </xf>
    <xf numFmtId="0" fontId="8" fillId="34" borderId="14" xfId="55" applyFont="1" applyFill="1" applyBorder="1" applyAlignment="1">
      <alignment horizontal="center" vertical="center"/>
      <protection/>
    </xf>
    <xf numFmtId="0" fontId="8" fillId="34" borderId="14" xfId="55" applyFont="1" applyFill="1" applyBorder="1" applyAlignment="1">
      <alignment horizontal="center"/>
      <protection/>
    </xf>
    <xf numFmtId="0" fontId="11" fillId="34" borderId="11" xfId="55" applyFont="1" applyFill="1" applyBorder="1" applyAlignment="1">
      <alignment horizontal="left" vertical="center" wrapText="1"/>
      <protection/>
    </xf>
    <xf numFmtId="0" fontId="11" fillId="34" borderId="11" xfId="55" applyFont="1" applyFill="1" applyBorder="1" applyAlignment="1">
      <alignment horizontal="center" vertical="center"/>
      <protection/>
    </xf>
    <xf numFmtId="0" fontId="11" fillId="34" borderId="11" xfId="55" applyFont="1" applyFill="1" applyBorder="1" applyAlignment="1">
      <alignment horizontal="left" vertical="center"/>
      <protection/>
    </xf>
    <xf numFmtId="0" fontId="11" fillId="34" borderId="14" xfId="55" applyFont="1" applyFill="1" applyBorder="1" applyAlignment="1">
      <alignment horizontal="left" vertical="center"/>
      <protection/>
    </xf>
    <xf numFmtId="0" fontId="8" fillId="34" borderId="16" xfId="55" applyFont="1" applyFill="1" applyBorder="1" applyAlignment="1">
      <alignment vertical="center" wrapText="1"/>
      <protection/>
    </xf>
    <xf numFmtId="0" fontId="90" fillId="34" borderId="30" xfId="0" applyFont="1" applyFill="1" applyBorder="1" applyAlignment="1">
      <alignment horizontal="left" vertical="top" wrapText="1"/>
    </xf>
    <xf numFmtId="0" fontId="8" fillId="34" borderId="11" xfId="0" applyFont="1" applyFill="1" applyBorder="1" applyAlignment="1">
      <alignment horizontal="center" vertical="center" wrapText="1" shrinkToFit="1"/>
    </xf>
    <xf numFmtId="0" fontId="8" fillId="34" borderId="12" xfId="0" applyFont="1" applyFill="1" applyBorder="1" applyAlignment="1">
      <alignment vertical="center"/>
    </xf>
    <xf numFmtId="0" fontId="8" fillId="34" borderId="14" xfId="0" applyFont="1" applyFill="1" applyBorder="1" applyAlignment="1">
      <alignment horizontal="center" vertical="center"/>
    </xf>
    <xf numFmtId="0" fontId="8" fillId="34" borderId="15" xfId="0" applyFont="1" applyFill="1" applyBorder="1" applyAlignment="1">
      <alignment horizontal="center" vertical="center"/>
    </xf>
    <xf numFmtId="0" fontId="8" fillId="34" borderId="16" xfId="0" applyFont="1" applyFill="1" applyBorder="1" applyAlignment="1">
      <alignment vertical="center" wrapText="1"/>
    </xf>
    <xf numFmtId="0" fontId="8" fillId="34" borderId="20" xfId="58" applyFont="1" applyFill="1" applyBorder="1" applyAlignment="1" applyProtection="1">
      <alignment horizontal="left" vertical="center"/>
      <protection hidden="1" locked="0"/>
    </xf>
    <xf numFmtId="0" fontId="8" fillId="34" borderId="13" xfId="55" applyFont="1" applyFill="1" applyBorder="1" applyAlignment="1">
      <alignment vertical="center"/>
      <protection/>
    </xf>
    <xf numFmtId="0" fontId="8" fillId="34" borderId="20" xfId="58" applyFont="1" applyFill="1" applyBorder="1" applyAlignment="1" applyProtection="1">
      <alignment horizontal="left" vertical="center" wrapText="1"/>
      <protection hidden="1" locked="0"/>
    </xf>
    <xf numFmtId="0" fontId="8" fillId="34" borderId="11" xfId="58" applyFont="1" applyFill="1" applyBorder="1" applyAlignment="1" applyProtection="1">
      <alignment horizontal="left" vertical="center"/>
      <protection hidden="1" locked="0"/>
    </xf>
    <xf numFmtId="0" fontId="8" fillId="34" borderId="4" xfId="58" applyFont="1" applyFill="1" applyBorder="1" applyAlignment="1" applyProtection="1">
      <alignment horizontal="center" vertical="center"/>
      <protection hidden="1" locked="0"/>
    </xf>
    <xf numFmtId="0" fontId="11" fillId="34" borderId="13" xfId="55" applyFont="1" applyFill="1" applyBorder="1" applyAlignment="1">
      <alignment vertical="center"/>
      <protection/>
    </xf>
    <xf numFmtId="0" fontId="11" fillId="34" borderId="53" xfId="55" applyFont="1" applyFill="1" applyBorder="1" applyAlignment="1">
      <alignment vertical="center"/>
      <protection/>
    </xf>
    <xf numFmtId="0" fontId="8" fillId="34" borderId="20" xfId="58" applyFont="1" applyFill="1" applyBorder="1" applyAlignment="1" applyProtection="1">
      <alignment horizontal="center" vertical="center" wrapText="1"/>
      <protection hidden="1" locked="0"/>
    </xf>
    <xf numFmtId="0" fontId="8" fillId="34" borderId="20" xfId="0" applyFont="1" applyFill="1" applyBorder="1" applyAlignment="1">
      <alignment vertical="center" wrapText="1"/>
    </xf>
    <xf numFmtId="0" fontId="8" fillId="34" borderId="11" xfId="0" applyFont="1" applyFill="1" applyBorder="1" applyAlignment="1">
      <alignment horizontal="center" vertical="center" wrapText="1"/>
    </xf>
    <xf numFmtId="0" fontId="4" fillId="0" borderId="13" xfId="55" applyFont="1" applyBorder="1" applyAlignment="1">
      <alignment/>
      <protection/>
    </xf>
    <xf numFmtId="0" fontId="8" fillId="34" borderId="14" xfId="0" applyFont="1" applyFill="1" applyBorder="1" applyAlignment="1">
      <alignment vertical="center" wrapText="1"/>
    </xf>
    <xf numFmtId="0" fontId="8" fillId="34" borderId="11" xfId="0" applyFont="1" applyFill="1" applyBorder="1" applyAlignment="1">
      <alignment horizontal="center" vertical="center"/>
    </xf>
    <xf numFmtId="0" fontId="8" fillId="34" borderId="20" xfId="0" applyFont="1" applyFill="1" applyBorder="1" applyAlignment="1">
      <alignment vertical="center"/>
    </xf>
    <xf numFmtId="0" fontId="8" fillId="34" borderId="13" xfId="0" applyFont="1" applyFill="1" applyBorder="1" applyAlignment="1">
      <alignment horizontal="center" vertical="center"/>
    </xf>
    <xf numFmtId="0" fontId="8" fillId="34" borderId="30" xfId="0" applyFont="1" applyFill="1" applyBorder="1" applyAlignment="1">
      <alignment horizontal="left" vertical="top" wrapText="1"/>
    </xf>
    <xf numFmtId="0" fontId="8" fillId="34" borderId="13" xfId="55" applyFont="1" applyFill="1" applyBorder="1" applyAlignment="1">
      <alignment horizontal="center" vertical="center"/>
      <protection/>
    </xf>
    <xf numFmtId="0" fontId="8" fillId="34" borderId="13" xfId="0" applyFont="1" applyFill="1" applyBorder="1" applyAlignment="1">
      <alignment horizontal="center" vertical="center" wrapText="1"/>
    </xf>
    <xf numFmtId="0" fontId="8" fillId="0" borderId="12" xfId="0" applyFont="1" applyBorder="1" applyAlignment="1">
      <alignment horizontal="left" vertical="center"/>
    </xf>
    <xf numFmtId="0" fontId="8" fillId="0" borderId="11" xfId="0" applyFont="1" applyFill="1" applyBorder="1" applyAlignment="1">
      <alignment horizontal="left" wrapText="1"/>
    </xf>
    <xf numFmtId="0" fontId="8" fillId="0" borderId="0" xfId="55" applyFont="1" applyAlignment="1">
      <alignment horizontal="left"/>
      <protection/>
    </xf>
    <xf numFmtId="0" fontId="90" fillId="0" borderId="33" xfId="0" applyFont="1" applyFill="1" applyBorder="1" applyAlignment="1">
      <alignment horizontal="left" vertical="top" wrapText="1"/>
    </xf>
    <xf numFmtId="0" fontId="8" fillId="0" borderId="45" xfId="58" applyFont="1" applyBorder="1" applyAlignment="1" applyProtection="1">
      <alignment horizontal="center" vertical="center"/>
      <protection hidden="1" locked="0"/>
    </xf>
    <xf numFmtId="0" fontId="8" fillId="0" borderId="12" xfId="0" applyFont="1" applyFill="1" applyBorder="1" applyAlignment="1">
      <alignment horizontal="left" wrapText="1"/>
    </xf>
    <xf numFmtId="0" fontId="90" fillId="0" borderId="42" xfId="0" applyFont="1" applyFill="1" applyBorder="1" applyAlignment="1">
      <alignment horizontal="left" wrapText="1"/>
    </xf>
    <xf numFmtId="0" fontId="8" fillId="0" borderId="13" xfId="55" applyFont="1" applyFill="1" applyBorder="1" applyAlignment="1">
      <alignment horizontal="center" vertical="center" wrapText="1"/>
      <protection/>
    </xf>
    <xf numFmtId="0" fontId="8" fillId="0" borderId="13" xfId="55" applyFont="1" applyFill="1" applyBorder="1" applyAlignment="1">
      <alignment vertical="center"/>
      <protection/>
    </xf>
    <xf numFmtId="0" fontId="8" fillId="0" borderId="53" xfId="55" applyFont="1" applyFill="1" applyBorder="1" applyAlignment="1">
      <alignment vertical="center" wrapText="1"/>
      <protection/>
    </xf>
    <xf numFmtId="0" fontId="11" fillId="0" borderId="11" xfId="58" applyFont="1" applyFill="1" applyBorder="1" applyAlignment="1" applyProtection="1">
      <alignment horizontal="center" vertical="center"/>
      <protection hidden="1" locked="0"/>
    </xf>
    <xf numFmtId="0" fontId="11" fillId="0" borderId="11" xfId="58" applyFont="1" applyFill="1" applyBorder="1" applyAlignment="1" applyProtection="1">
      <alignment horizontal="left" vertical="center" wrapText="1"/>
      <protection hidden="1" locked="0"/>
    </xf>
    <xf numFmtId="0" fontId="11" fillId="0" borderId="14" xfId="58" applyFont="1" applyFill="1" applyBorder="1" applyAlignment="1" applyProtection="1">
      <alignment horizontal="left" vertical="center" wrapText="1"/>
      <protection hidden="1" locked="0"/>
    </xf>
    <xf numFmtId="0" fontId="11" fillId="0" borderId="13" xfId="58" applyFont="1" applyFill="1" applyBorder="1" applyAlignment="1" applyProtection="1">
      <alignment vertical="center" wrapText="1"/>
      <protection hidden="1" locked="0"/>
    </xf>
    <xf numFmtId="0" fontId="97" fillId="0" borderId="12" xfId="58" applyFont="1" applyFill="1" applyBorder="1" applyAlignment="1" applyProtection="1">
      <alignment horizontal="left" vertical="center" wrapText="1"/>
      <protection locked="0"/>
    </xf>
    <xf numFmtId="0" fontId="8" fillId="0" borderId="11" xfId="55" applyFont="1" applyFill="1" applyBorder="1" applyAlignment="1">
      <alignment horizontal="center" vertical="center"/>
      <protection/>
    </xf>
    <xf numFmtId="0" fontId="92" fillId="0" borderId="11" xfId="58" applyFont="1" applyFill="1" applyBorder="1" applyAlignment="1" applyProtection="1">
      <alignment horizontal="left" vertical="center" wrapText="1"/>
      <protection locked="0"/>
    </xf>
    <xf numFmtId="0" fontId="91" fillId="0" borderId="14" xfId="55" applyFont="1" applyBorder="1" applyAlignment="1">
      <alignment horizontal="center" vertical="center"/>
      <protection/>
    </xf>
    <xf numFmtId="0" fontId="8" fillId="0" borderId="20" xfId="58" applyFont="1" applyBorder="1" applyAlignment="1" applyProtection="1">
      <alignment horizontal="left"/>
      <protection hidden="1" locked="0"/>
    </xf>
    <xf numFmtId="0" fontId="92" fillId="0" borderId="11" xfId="0" applyFont="1" applyBorder="1" applyAlignment="1">
      <alignment horizontal="center" vertical="center" wrapText="1"/>
    </xf>
    <xf numFmtId="0" fontId="92" fillId="0" borderId="12" xfId="0" applyFont="1" applyBorder="1" applyAlignment="1">
      <alignment vertical="center"/>
    </xf>
    <xf numFmtId="0" fontId="92" fillId="0" borderId="14" xfId="55" applyFont="1" applyBorder="1" applyAlignment="1">
      <alignment horizontal="center" vertical="center"/>
      <protection/>
    </xf>
    <xf numFmtId="0" fontId="92" fillId="0" borderId="11" xfId="58" applyFont="1" applyBorder="1" applyAlignment="1" applyProtection="1">
      <alignment horizontal="center" vertical="center"/>
      <protection hidden="1" locked="0"/>
    </xf>
    <xf numFmtId="0" fontId="92" fillId="0" borderId="13" xfId="55" applyFont="1" applyBorder="1" applyAlignment="1">
      <alignment vertical="center"/>
      <protection/>
    </xf>
    <xf numFmtId="0" fontId="8" fillId="0" borderId="53" xfId="0" applyFont="1" applyBorder="1" applyAlignment="1">
      <alignment vertical="center" wrapText="1"/>
    </xf>
    <xf numFmtId="0" fontId="91" fillId="0" borderId="11" xfId="58" applyFont="1" applyBorder="1" applyAlignment="1" applyProtection="1">
      <alignment horizontal="left" vertical="center" wrapText="1"/>
      <protection locked="0"/>
    </xf>
    <xf numFmtId="0" fontId="91" fillId="0" borderId="15" xfId="55" applyFont="1" applyBorder="1" applyAlignment="1">
      <alignment horizontal="center" vertical="center"/>
      <protection/>
    </xf>
    <xf numFmtId="0" fontId="91" fillId="0" borderId="0" xfId="55" applyFont="1">
      <alignment/>
      <protection/>
    </xf>
    <xf numFmtId="0" fontId="101" fillId="0" borderId="0" xfId="55" applyFont="1">
      <alignment/>
      <protection/>
    </xf>
    <xf numFmtId="0" fontId="91" fillId="0" borderId="4" xfId="58" applyFont="1" applyBorder="1" applyAlignment="1" applyProtection="1">
      <alignment horizontal="center" vertical="center"/>
      <protection hidden="1" locked="0"/>
    </xf>
    <xf numFmtId="0" fontId="8" fillId="0" borderId="20" xfId="58" applyFont="1" applyFill="1" applyBorder="1" applyAlignment="1" applyProtection="1">
      <alignment horizontal="left"/>
      <protection hidden="1" locked="0"/>
    </xf>
    <xf numFmtId="0" fontId="97" fillId="0" borderId="13" xfId="0" applyFont="1" applyBorder="1" applyAlignment="1">
      <alignment vertical="center"/>
    </xf>
    <xf numFmtId="0" fontId="8" fillId="34" borderId="20" xfId="58" applyFont="1" applyFill="1" applyBorder="1" applyAlignment="1" applyProtection="1">
      <alignment horizontal="left"/>
      <protection hidden="1" locked="0"/>
    </xf>
    <xf numFmtId="0" fontId="96" fillId="0" borderId="13" xfId="0" applyFont="1" applyBorder="1" applyAlignment="1">
      <alignment vertical="center"/>
    </xf>
    <xf numFmtId="0" fontId="96" fillId="0" borderId="13" xfId="55" applyFont="1" applyBorder="1" applyAlignment="1">
      <alignment vertical="center"/>
      <protection/>
    </xf>
    <xf numFmtId="0" fontId="100" fillId="0" borderId="0" xfId="55" applyFont="1" applyFill="1">
      <alignment/>
      <protection/>
    </xf>
    <xf numFmtId="0" fontId="92" fillId="0" borderId="13" xfId="55" applyFont="1" applyFill="1" applyBorder="1" applyAlignment="1">
      <alignment horizontal="center" vertical="center"/>
      <protection/>
    </xf>
    <xf numFmtId="0" fontId="96" fillId="0" borderId="11" xfId="0" applyFont="1" applyBorder="1" applyAlignment="1">
      <alignment horizontal="left" vertical="center"/>
    </xf>
    <xf numFmtId="0" fontId="4" fillId="0" borderId="4" xfId="55" applyFont="1" applyBorder="1">
      <alignment/>
      <protection/>
    </xf>
    <xf numFmtId="0" fontId="4" fillId="0" borderId="26" xfId="55" applyFont="1" applyBorder="1">
      <alignment/>
      <protection/>
    </xf>
    <xf numFmtId="0" fontId="97" fillId="0" borderId="13" xfId="58" applyFont="1" applyBorder="1" applyAlignment="1" applyProtection="1">
      <alignment vertical="center"/>
      <protection hidden="1" locked="0"/>
    </xf>
    <xf numFmtId="0" fontId="8" fillId="0" borderId="45" xfId="58" applyFont="1" applyFill="1" applyBorder="1" applyAlignment="1" applyProtection="1">
      <alignment vertical="center"/>
      <protection hidden="1" locked="0"/>
    </xf>
    <xf numFmtId="0" fontId="8" fillId="0" borderId="4" xfId="58" applyFont="1" applyFill="1" applyBorder="1" applyAlignment="1" applyProtection="1">
      <alignment vertical="center"/>
      <protection hidden="1" locked="0"/>
    </xf>
    <xf numFmtId="0" fontId="92" fillId="0" borderId="53" xfId="55" applyFont="1" applyBorder="1" applyAlignment="1">
      <alignment vertical="center"/>
      <protection/>
    </xf>
    <xf numFmtId="0" fontId="8" fillId="34" borderId="4" xfId="58" applyFont="1" applyFill="1" applyBorder="1" applyAlignment="1" applyProtection="1">
      <alignment vertical="center"/>
      <protection hidden="1" locked="0"/>
    </xf>
    <xf numFmtId="0" fontId="8" fillId="34" borderId="13" xfId="58" applyFont="1" applyFill="1" applyBorder="1" applyAlignment="1" applyProtection="1">
      <alignment vertical="center" wrapText="1"/>
      <protection hidden="1" locked="0"/>
    </xf>
    <xf numFmtId="0" fontId="4" fillId="34" borderId="4" xfId="55" applyFont="1" applyFill="1" applyBorder="1">
      <alignment/>
      <protection/>
    </xf>
    <xf numFmtId="0" fontId="8" fillId="34" borderId="13" xfId="0" applyFont="1" applyFill="1" applyBorder="1" applyAlignment="1">
      <alignment vertical="center" wrapText="1"/>
    </xf>
    <xf numFmtId="0" fontId="8" fillId="34" borderId="45" xfId="58" applyFont="1" applyFill="1" applyBorder="1" applyAlignment="1" applyProtection="1">
      <alignment vertical="center"/>
      <protection hidden="1" locked="0"/>
    </xf>
    <xf numFmtId="0" fontId="8" fillId="34" borderId="11" xfId="58" applyFont="1" applyFill="1" applyBorder="1" applyAlignment="1" applyProtection="1">
      <alignment horizontal="left" vertical="center" wrapText="1"/>
      <protection locked="0"/>
    </xf>
    <xf numFmtId="0" fontId="8" fillId="34" borderId="11" xfId="58" applyFont="1" applyFill="1" applyBorder="1" applyAlignment="1" applyProtection="1">
      <alignment horizontal="center" vertical="center" wrapText="1"/>
      <protection hidden="1" locked="0"/>
    </xf>
    <xf numFmtId="0" fontId="11" fillId="34" borderId="11" xfId="58" applyFont="1" applyFill="1" applyBorder="1" applyAlignment="1" applyProtection="1">
      <alignment horizontal="center" vertical="center"/>
      <protection hidden="1" locked="0"/>
    </xf>
    <xf numFmtId="0" fontId="8" fillId="34" borderId="12" xfId="58" applyFont="1" applyFill="1" applyBorder="1" applyAlignment="1" applyProtection="1">
      <alignment horizontal="center" vertical="center"/>
      <protection locked="0"/>
    </xf>
    <xf numFmtId="0" fontId="8" fillId="34" borderId="4" xfId="58" applyFont="1" applyFill="1" applyBorder="1" applyAlignment="1" applyProtection="1">
      <alignment horizontal="center" vertical="center" wrapText="1"/>
      <protection hidden="1" locked="0"/>
    </xf>
    <xf numFmtId="0" fontId="8" fillId="34" borderId="4" xfId="0" applyFont="1" applyFill="1" applyBorder="1" applyAlignment="1">
      <alignment horizontal="center" vertical="center" wrapText="1"/>
    </xf>
    <xf numFmtId="0" fontId="8" fillId="34" borderId="16" xfId="55" applyFont="1" applyFill="1" applyBorder="1" applyAlignment="1">
      <alignment vertical="center"/>
      <protection/>
    </xf>
    <xf numFmtId="0" fontId="92" fillId="0" borderId="13" xfId="55" applyFont="1" applyBorder="1" applyAlignment="1">
      <alignment horizontal="center" vertical="center"/>
      <protection/>
    </xf>
    <xf numFmtId="0" fontId="92" fillId="34" borderId="13" xfId="55" applyFont="1" applyFill="1" applyBorder="1" applyAlignment="1">
      <alignment horizontal="center" vertical="center"/>
      <protection/>
    </xf>
    <xf numFmtId="0" fontId="100" fillId="0" borderId="0" xfId="55" applyFont="1" applyAlignment="1">
      <alignment horizontal="center" vertical="center"/>
      <protection/>
    </xf>
    <xf numFmtId="0" fontId="8" fillId="0" borderId="54" xfId="0" applyFont="1" applyFill="1" applyBorder="1" applyAlignment="1">
      <alignment horizontal="center" vertical="center"/>
    </xf>
    <xf numFmtId="0" fontId="92" fillId="0" borderId="55" xfId="0" applyFont="1" applyFill="1" applyBorder="1" applyAlignment="1">
      <alignment horizontal="center" vertical="center"/>
    </xf>
    <xf numFmtId="0" fontId="8" fillId="0" borderId="55" xfId="0" applyFont="1" applyFill="1" applyBorder="1" applyAlignment="1">
      <alignment horizontal="center" vertical="center"/>
    </xf>
    <xf numFmtId="0" fontId="90" fillId="0" borderId="55" xfId="0" applyFont="1" applyFill="1" applyBorder="1" applyAlignment="1">
      <alignment horizontal="center" vertical="center"/>
    </xf>
    <xf numFmtId="0" fontId="8" fillId="0" borderId="54" xfId="0" applyFont="1" applyFill="1" applyBorder="1" applyAlignment="1">
      <alignment horizontal="left" vertical="center"/>
    </xf>
    <xf numFmtId="0" fontId="8" fillId="0" borderId="56" xfId="0" applyFont="1" applyFill="1" applyBorder="1" applyAlignment="1">
      <alignment horizontal="center" vertical="center"/>
    </xf>
    <xf numFmtId="0" fontId="96" fillId="0" borderId="4" xfId="0" applyFont="1" applyBorder="1" applyAlignment="1">
      <alignment horizontal="center" vertical="center"/>
    </xf>
    <xf numFmtId="0" fontId="8" fillId="0" borderId="57" xfId="0" applyFont="1" applyBorder="1" applyAlignment="1">
      <alignment/>
    </xf>
    <xf numFmtId="0" fontId="8" fillId="0" borderId="14" xfId="55" applyFont="1" applyFill="1" applyBorder="1" applyAlignment="1">
      <alignment vertical="center"/>
      <protection/>
    </xf>
    <xf numFmtId="0" fontId="8" fillId="0" borderId="12" xfId="58" applyFont="1" applyFill="1" applyBorder="1" applyAlignment="1" applyProtection="1">
      <alignment horizontal="left" vertical="center" wrapText="1"/>
      <protection hidden="1" locked="0"/>
    </xf>
    <xf numFmtId="0" fontId="91" fillId="0" borderId="13" xfId="58" applyFont="1" applyBorder="1" applyAlignment="1" applyProtection="1">
      <alignment vertical="center" wrapText="1"/>
      <protection hidden="1" locked="0"/>
    </xf>
    <xf numFmtId="0" fontId="8" fillId="0" borderId="26" xfId="58" applyFont="1" applyBorder="1" applyAlignment="1" applyProtection="1">
      <alignment horizontal="center" vertical="center"/>
      <protection hidden="1" locked="0"/>
    </xf>
    <xf numFmtId="0" fontId="91" fillId="0" borderId="13" xfId="0" applyFont="1" applyFill="1" applyBorder="1" applyAlignment="1">
      <alignment horizontal="center" vertical="center"/>
    </xf>
    <xf numFmtId="0" fontId="97" fillId="0" borderId="11" xfId="0" applyFont="1" applyBorder="1" applyAlignment="1">
      <alignment horizontal="center" vertical="center"/>
    </xf>
    <xf numFmtId="0" fontId="97" fillId="0" borderId="11" xfId="0" applyFont="1" applyBorder="1" applyAlignment="1">
      <alignment horizontal="left" vertical="center"/>
    </xf>
    <xf numFmtId="0" fontId="97" fillId="0" borderId="14" xfId="0" applyFont="1" applyBorder="1" applyAlignment="1">
      <alignment horizontal="left" vertical="center"/>
    </xf>
    <xf numFmtId="0" fontId="91" fillId="0" borderId="50" xfId="55" applyFont="1" applyFill="1" applyBorder="1" applyAlignment="1">
      <alignment horizontal="center" vertical="center"/>
      <protection/>
    </xf>
    <xf numFmtId="0" fontId="91" fillId="0" borderId="50" xfId="0" applyFont="1" applyFill="1" applyBorder="1" applyAlignment="1">
      <alignment horizontal="center" vertical="center"/>
    </xf>
    <xf numFmtId="0" fontId="91" fillId="0" borderId="0" xfId="0" applyFont="1" applyAlignment="1">
      <alignment vertical="center"/>
    </xf>
    <xf numFmtId="0" fontId="8" fillId="0" borderId="18" xfId="58" applyFont="1" applyFill="1" applyBorder="1" applyAlignment="1" applyProtection="1">
      <alignment horizontal="center" vertical="center" wrapText="1"/>
      <protection hidden="1" locked="0"/>
    </xf>
    <xf numFmtId="0" fontId="96" fillId="0" borderId="11" xfId="58" applyFont="1" applyBorder="1" applyAlignment="1" applyProtection="1">
      <alignment horizontal="center" vertical="center"/>
      <protection hidden="1" locked="0"/>
    </xf>
    <xf numFmtId="0" fontId="100" fillId="0" borderId="0" xfId="0" applyFont="1" applyAlignment="1">
      <alignment vertical="center"/>
    </xf>
    <xf numFmtId="0" fontId="96" fillId="0" borderId="11" xfId="58" applyFont="1" applyBorder="1" applyAlignment="1" applyProtection="1">
      <alignment horizontal="left" vertical="center" wrapText="1"/>
      <protection hidden="1" locked="0"/>
    </xf>
    <xf numFmtId="0" fontId="96" fillId="0" borderId="14" xfId="58" applyFont="1" applyBorder="1" applyAlignment="1" applyProtection="1">
      <alignment horizontal="left" vertical="center" wrapText="1"/>
      <protection hidden="1" locked="0"/>
    </xf>
    <xf numFmtId="0" fontId="96" fillId="0" borderId="13" xfId="58" applyFont="1" applyBorder="1" applyAlignment="1" applyProtection="1">
      <alignment vertical="center" wrapText="1"/>
      <protection hidden="1" locked="0"/>
    </xf>
    <xf numFmtId="0" fontId="92" fillId="0" borderId="13" xfId="58" applyFont="1" applyBorder="1" applyAlignment="1" applyProtection="1">
      <alignment vertical="center"/>
      <protection hidden="1" locked="0"/>
    </xf>
    <xf numFmtId="0" fontId="96" fillId="0" borderId="13" xfId="58" applyFont="1" applyBorder="1" applyAlignment="1" applyProtection="1">
      <alignment vertical="center"/>
      <protection hidden="1" locked="0"/>
    </xf>
    <xf numFmtId="0" fontId="92" fillId="0" borderId="13" xfId="55" applyFont="1" applyFill="1" applyBorder="1" applyAlignment="1">
      <alignment vertical="center"/>
      <protection/>
    </xf>
    <xf numFmtId="0" fontId="8" fillId="0" borderId="45" xfId="58" applyFont="1" applyBorder="1" applyAlignment="1" applyProtection="1">
      <alignment horizontal="center" vertical="center" wrapText="1"/>
      <protection hidden="1" locked="0"/>
    </xf>
    <xf numFmtId="0" fontId="11" fillId="34" borderId="20" xfId="58" applyFont="1" applyFill="1" applyBorder="1" applyAlignment="1" applyProtection="1">
      <alignment horizontal="center" vertical="center"/>
      <protection hidden="1" locked="0"/>
    </xf>
    <xf numFmtId="0" fontId="11" fillId="34" borderId="11" xfId="58" applyFont="1" applyFill="1" applyBorder="1" applyAlignment="1" applyProtection="1">
      <alignment horizontal="left" vertical="center" wrapText="1"/>
      <protection locked="0"/>
    </xf>
    <xf numFmtId="0" fontId="91" fillId="34" borderId="14" xfId="55" applyFont="1" applyFill="1" applyBorder="1" applyAlignment="1">
      <alignment horizontal="center" vertical="center"/>
      <protection/>
    </xf>
    <xf numFmtId="0" fontId="8" fillId="34" borderId="13" xfId="55" applyFont="1" applyFill="1" applyBorder="1" applyAlignment="1">
      <alignment horizontal="left" vertical="center" wrapText="1"/>
      <protection/>
    </xf>
    <xf numFmtId="0" fontId="8" fillId="34" borderId="11" xfId="58" applyFont="1" applyFill="1" applyBorder="1" applyAlignment="1" applyProtection="1">
      <alignment horizontal="left" vertical="center" wrapText="1"/>
      <protection hidden="1" locked="0"/>
    </xf>
    <xf numFmtId="0" fontId="8" fillId="34" borderId="14" xfId="58" applyFont="1" applyFill="1" applyBorder="1" applyAlignment="1" applyProtection="1">
      <alignment horizontal="left" vertical="center"/>
      <protection hidden="1" locked="0"/>
    </xf>
    <xf numFmtId="0" fontId="8" fillId="34" borderId="16" xfId="58" applyFont="1" applyFill="1" applyBorder="1" applyAlignment="1" applyProtection="1">
      <alignment horizontal="left" vertical="center"/>
      <protection hidden="1" locked="0"/>
    </xf>
    <xf numFmtId="0" fontId="92" fillId="34" borderId="13" xfId="55" applyFont="1" applyFill="1" applyBorder="1" applyAlignment="1">
      <alignment vertical="center" wrapText="1"/>
      <protection/>
    </xf>
    <xf numFmtId="0" fontId="8" fillId="34" borderId="12" xfId="58" applyFont="1" applyFill="1" applyBorder="1" applyAlignment="1" applyProtection="1">
      <alignment horizontal="left" vertical="center" wrapText="1"/>
      <protection hidden="1" locked="0"/>
    </xf>
    <xf numFmtId="0" fontId="11" fillId="0" borderId="4" xfId="58" applyFont="1" applyFill="1" applyBorder="1" applyAlignment="1" applyProtection="1">
      <alignment horizontal="center" vertical="center"/>
      <protection hidden="1" locked="0"/>
    </xf>
    <xf numFmtId="0" fontId="92" fillId="0" borderId="11" xfId="58" applyFont="1" applyBorder="1" applyAlignment="1" applyProtection="1">
      <alignment horizontal="left" vertical="center" wrapText="1"/>
      <protection locked="0"/>
    </xf>
    <xf numFmtId="0" fontId="92" fillId="0" borderId="14" xfId="55" applyFont="1" applyFill="1" applyBorder="1" applyAlignment="1">
      <alignment horizontal="center" vertical="center"/>
      <protection/>
    </xf>
    <xf numFmtId="0" fontId="11" fillId="0" borderId="26" xfId="58" applyFont="1" applyFill="1" applyBorder="1" applyAlignment="1" applyProtection="1">
      <alignment horizontal="left" vertical="center"/>
      <protection hidden="1" locked="0"/>
    </xf>
    <xf numFmtId="0" fontId="11" fillId="0" borderId="26" xfId="58" applyFont="1" applyFill="1" applyBorder="1" applyAlignment="1" applyProtection="1">
      <alignment horizontal="center" vertical="center"/>
      <protection hidden="1" locked="0"/>
    </xf>
    <xf numFmtId="0" fontId="8" fillId="0" borderId="58" xfId="58" applyFont="1" applyFill="1" applyBorder="1" applyAlignment="1" applyProtection="1">
      <alignment horizontal="left" vertical="center" wrapText="1"/>
      <protection locked="0"/>
    </xf>
    <xf numFmtId="0" fontId="8" fillId="0" borderId="4" xfId="58" applyFont="1" applyFill="1" applyBorder="1" applyAlignment="1" applyProtection="1">
      <alignment horizontal="left" vertical="center" wrapText="1"/>
      <protection hidden="1" locked="0"/>
    </xf>
    <xf numFmtId="0" fontId="8" fillId="0" borderId="13" xfId="58" applyFont="1" applyFill="1" applyBorder="1" applyAlignment="1" applyProtection="1">
      <alignment vertical="center"/>
      <protection hidden="1" locked="0"/>
    </xf>
    <xf numFmtId="0" fontId="8" fillId="0" borderId="59" xfId="58" applyFont="1" applyFill="1" applyBorder="1" applyAlignment="1" applyProtection="1">
      <alignment horizontal="left" vertical="center" wrapText="1"/>
      <protection hidden="1" locked="0"/>
    </xf>
    <xf numFmtId="0" fontId="8" fillId="0" borderId="21" xfId="55" applyFont="1" applyFill="1" applyBorder="1" applyAlignment="1">
      <alignment horizontal="center" vertical="center"/>
      <protection/>
    </xf>
    <xf numFmtId="0" fontId="92" fillId="0" borderId="13" xfId="55" applyFont="1" applyFill="1" applyBorder="1" applyAlignment="1">
      <alignment vertical="center" wrapText="1"/>
      <protection/>
    </xf>
    <xf numFmtId="0" fontId="11" fillId="0" borderId="48" xfId="58" applyFont="1" applyFill="1" applyBorder="1" applyAlignment="1" applyProtection="1">
      <alignment vertical="center" wrapText="1"/>
      <protection hidden="1" locked="0"/>
    </xf>
    <xf numFmtId="0" fontId="96" fillId="0" borderId="13" xfId="58" applyFont="1" applyFill="1" applyBorder="1" applyAlignment="1" applyProtection="1">
      <alignment vertical="center" wrapText="1"/>
      <protection hidden="1" locked="0"/>
    </xf>
    <xf numFmtId="0" fontId="8" fillId="0" borderId="60" xfId="0" applyFont="1" applyFill="1" applyBorder="1" applyAlignment="1">
      <alignment horizontal="center" vertical="center" wrapText="1"/>
    </xf>
    <xf numFmtId="0" fontId="8" fillId="0" borderId="45" xfId="58" applyFont="1" applyFill="1" applyBorder="1" applyAlignment="1" applyProtection="1">
      <alignment horizontal="center" vertical="center" wrapText="1"/>
      <protection hidden="1" locked="0"/>
    </xf>
    <xf numFmtId="0" fontId="8" fillId="0" borderId="27" xfId="58" applyFont="1" applyFill="1" applyBorder="1" applyAlignment="1" applyProtection="1">
      <alignment horizontal="center" vertical="center" wrapText="1"/>
      <protection hidden="1" locked="0"/>
    </xf>
    <xf numFmtId="0" fontId="8" fillId="34" borderId="48" xfId="55" applyFont="1" applyFill="1" applyBorder="1" applyAlignment="1">
      <alignment horizontal="left" vertical="center" wrapText="1"/>
      <protection/>
    </xf>
    <xf numFmtId="0" fontId="4" fillId="0" borderId="0" xfId="55" applyFont="1" applyBorder="1">
      <alignment/>
      <protection/>
    </xf>
    <xf numFmtId="0" fontId="4" fillId="0" borderId="0" xfId="55" applyFont="1" applyBorder="1" applyAlignment="1">
      <alignment horizontal="right"/>
      <protection/>
    </xf>
    <xf numFmtId="0" fontId="4" fillId="0" borderId="0" xfId="0" applyFont="1" applyBorder="1" applyAlignment="1">
      <alignment horizontal="right" vertical="center"/>
    </xf>
    <xf numFmtId="0" fontId="100" fillId="0" borderId="0" xfId="55" applyFont="1" applyBorder="1" applyAlignment="1">
      <alignment horizontal="right"/>
      <protection/>
    </xf>
    <xf numFmtId="0" fontId="4" fillId="34" borderId="0" xfId="55" applyFont="1" applyFill="1" applyBorder="1" applyAlignment="1">
      <alignment horizontal="right"/>
      <protection/>
    </xf>
    <xf numFmtId="0" fontId="4" fillId="34" borderId="0" xfId="0" applyFont="1" applyFill="1" applyBorder="1" applyAlignment="1">
      <alignment horizontal="right" vertical="center"/>
    </xf>
    <xf numFmtId="0" fontId="8" fillId="34" borderId="0" xfId="55" applyFont="1" applyFill="1" applyBorder="1" applyAlignment="1">
      <alignment horizontal="center" vertical="center"/>
      <protection/>
    </xf>
    <xf numFmtId="0" fontId="8" fillId="34" borderId="0" xfId="0" applyFont="1" applyFill="1" applyBorder="1" applyAlignment="1">
      <alignment horizontal="center" vertical="center"/>
    </xf>
    <xf numFmtId="0" fontId="4" fillId="0" borderId="0" xfId="55" applyFont="1" applyFill="1" applyBorder="1" applyAlignment="1">
      <alignment horizontal="right"/>
      <protection/>
    </xf>
    <xf numFmtId="0" fontId="4" fillId="0" borderId="0" xfId="55" applyFont="1" applyBorder="1" applyAlignment="1">
      <alignment horizontal="right" vertical="center"/>
      <protection/>
    </xf>
    <xf numFmtId="0" fontId="100" fillId="0" borderId="0" xfId="55" applyFont="1" applyFill="1" applyBorder="1" applyAlignment="1">
      <alignment horizontal="right"/>
      <protection/>
    </xf>
    <xf numFmtId="0" fontId="15" fillId="0" borderId="0" xfId="55" applyFont="1" applyBorder="1" applyAlignment="1">
      <alignment horizontal="center" vertical="center"/>
      <protection/>
    </xf>
    <xf numFmtId="0" fontId="8" fillId="0" borderId="0" xfId="55" applyFont="1" applyBorder="1" applyAlignment="1">
      <alignment horizontal="center" vertical="center"/>
      <protection/>
    </xf>
    <xf numFmtId="0" fontId="100" fillId="0" borderId="0" xfId="0" applyFont="1" applyBorder="1" applyAlignment="1">
      <alignment horizontal="right" vertical="center"/>
    </xf>
    <xf numFmtId="0" fontId="4" fillId="0" borderId="0" xfId="58" applyFont="1" applyBorder="1" applyAlignment="1" applyProtection="1">
      <alignment horizontal="right" vertical="center"/>
      <protection hidden="1" locked="0"/>
    </xf>
    <xf numFmtId="0" fontId="4" fillId="0" borderId="36" xfId="55" applyFont="1" applyBorder="1" applyAlignment="1">
      <alignment/>
      <protection/>
    </xf>
    <xf numFmtId="0" fontId="8" fillId="0" borderId="16" xfId="55" applyFont="1" applyFill="1" applyBorder="1" applyAlignment="1">
      <alignment horizontal="left" vertical="center"/>
      <protection/>
    </xf>
    <xf numFmtId="0" fontId="4" fillId="0" borderId="36" xfId="55" applyFont="1" applyFill="1" applyBorder="1">
      <alignment/>
      <protection/>
    </xf>
    <xf numFmtId="0" fontId="92" fillId="0" borderId="16" xfId="0" applyFont="1" applyBorder="1" applyAlignment="1">
      <alignment horizontal="left" vertical="center" wrapText="1"/>
    </xf>
    <xf numFmtId="0" fontId="4" fillId="34" borderId="36" xfId="55" applyFont="1" applyFill="1" applyBorder="1">
      <alignment/>
      <protection/>
    </xf>
    <xf numFmtId="0" fontId="4" fillId="0" borderId="36" xfId="0" applyFont="1" applyBorder="1" applyAlignment="1">
      <alignment vertical="center"/>
    </xf>
    <xf numFmtId="0" fontId="11" fillId="0" borderId="4" xfId="55" applyFont="1" applyFill="1" applyBorder="1" applyAlignment="1">
      <alignment horizontal="center" vertical="center"/>
      <protection/>
    </xf>
    <xf numFmtId="0" fontId="8" fillId="0" borderId="12" xfId="58" applyFont="1" applyFill="1" applyBorder="1" applyAlignment="1" applyProtection="1">
      <alignment horizontal="center" vertical="center"/>
      <protection locked="0"/>
    </xf>
    <xf numFmtId="0" fontId="91" fillId="0" borderId="13" xfId="55" applyFont="1" applyFill="1" applyBorder="1" applyAlignment="1">
      <alignment vertical="center" wrapText="1"/>
      <protection/>
    </xf>
    <xf numFmtId="0" fontId="8" fillId="0" borderId="11" xfId="0" applyFont="1" applyFill="1" applyBorder="1" applyAlignment="1">
      <alignment horizontal="center" vertical="center" wrapText="1" shrinkToFit="1"/>
    </xf>
    <xf numFmtId="0" fontId="4" fillId="0" borderId="0" xfId="0" applyFont="1" applyFill="1" applyBorder="1" applyAlignment="1">
      <alignment horizontal="right" vertical="center"/>
    </xf>
    <xf numFmtId="0" fontId="92" fillId="0" borderId="0" xfId="0" applyFont="1" applyFill="1" applyAlignment="1">
      <alignment vertical="center"/>
    </xf>
    <xf numFmtId="0" fontId="15" fillId="0" borderId="0" xfId="0" applyFont="1" applyFill="1" applyAlignment="1">
      <alignment vertical="center"/>
    </xf>
    <xf numFmtId="0" fontId="15" fillId="0" borderId="0" xfId="55" applyFont="1" applyFill="1">
      <alignment/>
      <protection/>
    </xf>
    <xf numFmtId="0" fontId="11" fillId="0" borderId="11" xfId="0" applyFont="1" applyFill="1" applyBorder="1" applyAlignment="1">
      <alignment vertical="center" wrapText="1"/>
    </xf>
    <xf numFmtId="0" fontId="92" fillId="0" borderId="11" xfId="0" applyFont="1" applyFill="1" applyBorder="1" applyAlignment="1">
      <alignment horizontal="center" vertical="center"/>
    </xf>
    <xf numFmtId="0" fontId="92" fillId="0" borderId="11" xfId="0" applyFont="1" applyFill="1" applyBorder="1" applyAlignment="1">
      <alignment vertical="center"/>
    </xf>
    <xf numFmtId="0" fontId="24" fillId="0" borderId="0" xfId="55" applyFont="1" applyFill="1">
      <alignment/>
      <protection/>
    </xf>
    <xf numFmtId="0" fontId="91" fillId="0" borderId="13" xfId="55" applyFont="1" applyFill="1" applyBorder="1" applyAlignment="1">
      <alignment vertical="center"/>
      <protection/>
    </xf>
    <xf numFmtId="0" fontId="96" fillId="0" borderId="13" xfId="55" applyFont="1" applyFill="1" applyBorder="1" applyAlignment="1">
      <alignment vertical="center"/>
      <protection/>
    </xf>
    <xf numFmtId="178" fontId="8" fillId="0" borderId="49" xfId="52" applyFont="1" applyBorder="1" applyAlignment="1">
      <alignment horizontal="left" vertical="top" wrapText="1"/>
    </xf>
    <xf numFmtId="0" fontId="8" fillId="34" borderId="48" xfId="0" applyFont="1" applyFill="1" applyBorder="1" applyAlignment="1">
      <alignment vertical="center" wrapText="1"/>
    </xf>
    <xf numFmtId="0" fontId="11" fillId="0" borderId="16" xfId="0" applyFont="1" applyBorder="1" applyAlignment="1">
      <alignment horizontal="left" vertical="center" wrapText="1"/>
    </xf>
    <xf numFmtId="0" fontId="8" fillId="0" borderId="53" xfId="0" applyFont="1" applyBorder="1" applyAlignment="1">
      <alignment horizontal="left" vertical="center" wrapText="1"/>
    </xf>
    <xf numFmtId="0" fontId="8" fillId="0" borderId="48" xfId="0" applyFont="1" applyBorder="1" applyAlignment="1">
      <alignment horizontal="left" vertical="center" wrapText="1"/>
    </xf>
    <xf numFmtId="0" fontId="8" fillId="34" borderId="13" xfId="55" applyFont="1" applyFill="1" applyBorder="1" applyAlignment="1">
      <alignment vertical="center" wrapText="1"/>
      <protection/>
    </xf>
    <xf numFmtId="0" fontId="8" fillId="34" borderId="53" xfId="55" applyFont="1" applyFill="1" applyBorder="1" applyAlignment="1">
      <alignment vertical="center" wrapText="1"/>
      <protection/>
    </xf>
    <xf numFmtId="0" fontId="11" fillId="34" borderId="17" xfId="58" applyFont="1" applyFill="1" applyBorder="1" applyAlignment="1" applyProtection="1">
      <alignment horizontal="left" vertical="center"/>
      <protection hidden="1" locked="0"/>
    </xf>
    <xf numFmtId="0" fontId="11" fillId="34" borderId="20" xfId="58" applyFont="1" applyFill="1" applyBorder="1" applyAlignment="1" applyProtection="1">
      <alignment horizontal="left" vertical="center"/>
      <protection hidden="1" locked="0"/>
    </xf>
    <xf numFmtId="0" fontId="11" fillId="34" borderId="11" xfId="58" applyFont="1" applyFill="1" applyBorder="1" applyAlignment="1" applyProtection="1">
      <alignment horizontal="left" vertical="center"/>
      <protection hidden="1" locked="0"/>
    </xf>
    <xf numFmtId="0" fontId="97" fillId="0" borderId="11" xfId="55" applyFont="1" applyBorder="1" applyAlignment="1">
      <alignment horizontal="left" vertical="center"/>
      <protection/>
    </xf>
    <xf numFmtId="0" fontId="97" fillId="0" borderId="16" xfId="55" applyFont="1" applyBorder="1" applyAlignment="1">
      <alignment horizontal="left" vertical="center"/>
      <protection/>
    </xf>
    <xf numFmtId="0" fontId="8" fillId="0" borderId="25" xfId="55" applyFont="1" applyBorder="1" applyAlignment="1">
      <alignment horizontal="center"/>
      <protection/>
    </xf>
    <xf numFmtId="0" fontId="8" fillId="0" borderId="13" xfId="55" applyFont="1" applyBorder="1" applyAlignment="1">
      <alignment horizontal="center"/>
      <protection/>
    </xf>
    <xf numFmtId="0" fontId="8" fillId="0" borderId="13" xfId="55" applyFont="1" applyFill="1" applyBorder="1" applyAlignment="1">
      <alignment horizontal="center"/>
      <protection/>
    </xf>
    <xf numFmtId="0" fontId="97" fillId="0" borderId="13" xfId="55" applyFont="1" applyBorder="1" applyAlignment="1">
      <alignment horizontal="center" vertical="center"/>
      <protection/>
    </xf>
    <xf numFmtId="0" fontId="11" fillId="0" borderId="13" xfId="55" applyFont="1" applyBorder="1" applyAlignment="1">
      <alignment horizontal="center" vertical="center"/>
      <protection/>
    </xf>
    <xf numFmtId="0" fontId="11" fillId="0" borderId="13" xfId="55" applyFont="1" applyBorder="1" applyAlignment="1">
      <alignment horizontal="center"/>
      <protection/>
    </xf>
    <xf numFmtId="0" fontId="96" fillId="0" borderId="0" xfId="55" applyFont="1">
      <alignment/>
      <protection/>
    </xf>
    <xf numFmtId="0" fontId="102" fillId="0" borderId="0" xfId="55" applyFont="1">
      <alignment/>
      <protection/>
    </xf>
    <xf numFmtId="0" fontId="8" fillId="0" borderId="16" xfId="58" applyFont="1" applyBorder="1" applyAlignment="1" applyProtection="1">
      <alignment horizontal="left" vertical="center" wrapText="1"/>
      <protection hidden="1" locked="0"/>
    </xf>
    <xf numFmtId="0" fontId="91" fillId="0" borderId="16" xfId="55" applyFont="1" applyBorder="1" applyAlignment="1">
      <alignment horizontal="left" vertical="center" wrapText="1"/>
      <protection/>
    </xf>
    <xf numFmtId="0" fontId="97" fillId="0" borderId="14" xfId="55" applyFont="1" applyBorder="1" applyAlignment="1">
      <alignment horizontal="left" vertical="center"/>
      <protection/>
    </xf>
    <xf numFmtId="0" fontId="100" fillId="0" borderId="25" xfId="55" applyFont="1" applyBorder="1" applyAlignment="1">
      <alignment horizontal="center" vertical="center"/>
      <protection/>
    </xf>
    <xf numFmtId="0" fontId="91" fillId="0" borderId="13" xfId="55" applyFont="1" applyBorder="1" applyAlignment="1">
      <alignment horizontal="left" vertical="center" wrapText="1"/>
      <protection/>
    </xf>
    <xf numFmtId="0" fontId="97" fillId="0" borderId="16" xfId="55" applyFont="1" applyBorder="1" applyAlignment="1">
      <alignment horizontal="left" vertical="center" wrapText="1"/>
      <protection/>
    </xf>
    <xf numFmtId="0" fontId="8" fillId="0" borderId="16" xfId="55" applyFont="1" applyBorder="1" applyAlignment="1">
      <alignment horizontal="left" vertical="center" wrapText="1"/>
      <protection/>
    </xf>
    <xf numFmtId="0" fontId="37" fillId="0" borderId="16" xfId="55" applyFont="1" applyBorder="1" applyAlignment="1">
      <alignment horizontal="left" vertical="center" wrapText="1"/>
      <protection/>
    </xf>
    <xf numFmtId="0" fontId="19" fillId="0" borderId="16" xfId="55" applyFont="1" applyBorder="1" applyAlignment="1">
      <alignment horizontal="left" vertical="center" wrapText="1"/>
      <protection/>
    </xf>
    <xf numFmtId="0" fontId="15" fillId="0" borderId="16" xfId="55" applyFont="1" applyBorder="1" applyAlignment="1">
      <alignment horizontal="left" vertical="center" wrapText="1"/>
      <protection/>
    </xf>
    <xf numFmtId="0" fontId="8" fillId="0" borderId="13" xfId="0" applyFont="1" applyBorder="1" applyAlignment="1">
      <alignment horizontal="left" vertical="center" wrapText="1"/>
    </xf>
    <xf numFmtId="0" fontId="8" fillId="0" borderId="40" xfId="0" applyFont="1" applyBorder="1" applyAlignment="1">
      <alignment horizontal="left" vertical="center" wrapText="1"/>
    </xf>
    <xf numFmtId="0" fontId="8" fillId="0" borderId="48"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6" xfId="0" applyFont="1" applyFill="1" applyBorder="1" applyAlignment="1" applyProtection="1">
      <alignment horizontal="left" vertical="center" wrapText="1"/>
      <protection/>
    </xf>
    <xf numFmtId="0" fontId="15" fillId="0" borderId="13" xfId="0" applyFont="1" applyBorder="1" applyAlignment="1" applyProtection="1">
      <alignment horizontal="left" vertical="center" wrapText="1"/>
      <protection/>
    </xf>
    <xf numFmtId="0" fontId="91" fillId="0" borderId="36" xfId="55" applyFont="1" applyBorder="1" applyAlignment="1">
      <alignment horizontal="left" vertical="center"/>
      <protection/>
    </xf>
    <xf numFmtId="0" fontId="15" fillId="0" borderId="16" xfId="0" applyFont="1" applyBorder="1" applyAlignment="1">
      <alignment horizontal="left" vertical="center" wrapText="1"/>
    </xf>
    <xf numFmtId="0" fontId="22" fillId="0" borderId="16" xfId="0" applyFont="1" applyBorder="1" applyAlignment="1">
      <alignment horizontal="left" vertical="center" wrapText="1"/>
    </xf>
    <xf numFmtId="0" fontId="8" fillId="0" borderId="36" xfId="55" applyFont="1" applyBorder="1" applyAlignment="1">
      <alignment horizontal="left" vertical="center"/>
      <protection/>
    </xf>
    <xf numFmtId="0" fontId="19" fillId="0" borderId="53" xfId="0" applyFont="1" applyFill="1" applyBorder="1" applyAlignment="1">
      <alignment horizontal="left" vertical="center" wrapText="1"/>
    </xf>
    <xf numFmtId="0" fontId="11" fillId="0" borderId="13" xfId="0" applyFont="1" applyBorder="1" applyAlignment="1">
      <alignment horizontal="left" vertical="center" wrapText="1"/>
    </xf>
    <xf numFmtId="0" fontId="8" fillId="0" borderId="0" xfId="55" applyFont="1" applyBorder="1" applyAlignment="1">
      <alignment horizontal="left" vertical="center" wrapText="1"/>
      <protection/>
    </xf>
    <xf numFmtId="0" fontId="8" fillId="0" borderId="13" xfId="55" applyFont="1" applyBorder="1" applyAlignment="1">
      <alignment horizontal="left" vertical="center"/>
      <protection/>
    </xf>
    <xf numFmtId="0" fontId="8" fillId="0" borderId="0" xfId="55" applyFont="1" applyFill="1" applyBorder="1" applyAlignment="1">
      <alignment horizontal="left" vertical="center" wrapText="1"/>
      <protection/>
    </xf>
    <xf numFmtId="0" fontId="8" fillId="0" borderId="50" xfId="55" applyFont="1" applyFill="1" applyBorder="1" applyAlignment="1">
      <alignment horizontal="center" wrapText="1"/>
      <protection/>
    </xf>
    <xf numFmtId="0" fontId="97" fillId="0" borderId="13" xfId="0" applyFont="1" applyFill="1" applyBorder="1" applyAlignment="1">
      <alignment horizontal="left" vertical="center" wrapText="1"/>
    </xf>
    <xf numFmtId="0" fontId="97" fillId="0" borderId="48" xfId="0" applyFont="1" applyFill="1" applyBorder="1" applyAlignment="1">
      <alignment horizontal="left" vertical="center" wrapText="1"/>
    </xf>
    <xf numFmtId="0" fontId="8" fillId="0" borderId="16" xfId="55" applyFont="1" applyBorder="1" applyAlignment="1">
      <alignment horizontal="left" vertical="center"/>
      <protection/>
    </xf>
    <xf numFmtId="0" fontId="11" fillId="0" borderId="49" xfId="0" applyFont="1" applyBorder="1" applyAlignment="1">
      <alignment horizontal="left" vertical="center" wrapText="1"/>
    </xf>
    <xf numFmtId="0" fontId="11" fillId="0" borderId="16" xfId="55" applyFont="1" applyBorder="1" applyAlignment="1">
      <alignment horizontal="left" vertical="center" wrapText="1"/>
      <protection/>
    </xf>
    <xf numFmtId="0" fontId="8" fillId="0" borderId="44" xfId="0" applyFont="1" applyBorder="1" applyAlignment="1" applyProtection="1">
      <alignment horizontal="left" vertical="center" wrapText="1"/>
      <protection/>
    </xf>
    <xf numFmtId="0" fontId="96" fillId="0" borderId="16" xfId="55" applyFont="1" applyBorder="1" applyAlignment="1">
      <alignment vertical="center" wrapText="1"/>
      <protection/>
    </xf>
    <xf numFmtId="0" fontId="92" fillId="0" borderId="16" xfId="55" applyFont="1" applyBorder="1" applyAlignment="1">
      <alignment vertical="center" wrapText="1"/>
      <protection/>
    </xf>
    <xf numFmtId="0" fontId="91" fillId="0" borderId="49" xfId="55" applyFont="1" applyBorder="1" applyAlignment="1">
      <alignment vertical="center" wrapText="1"/>
      <protection/>
    </xf>
    <xf numFmtId="0" fontId="8" fillId="0" borderId="49" xfId="55" applyFont="1" applyBorder="1" applyAlignment="1">
      <alignment vertical="center" wrapText="1"/>
      <protection/>
    </xf>
    <xf numFmtId="0" fontId="91" fillId="0" borderId="16" xfId="55" applyFont="1" applyBorder="1" applyAlignment="1">
      <alignment vertical="center" wrapText="1"/>
      <protection/>
    </xf>
    <xf numFmtId="0" fontId="8" fillId="0" borderId="16" xfId="55" applyFont="1" applyBorder="1" applyAlignment="1">
      <alignment vertical="center"/>
      <protection/>
    </xf>
    <xf numFmtId="0" fontId="8" fillId="0" borderId="37" xfId="55" applyFont="1" applyBorder="1" applyAlignment="1">
      <alignment vertical="center" wrapText="1"/>
      <protection/>
    </xf>
    <xf numFmtId="0" fontId="8" fillId="0" borderId="37" xfId="55" applyFont="1" applyBorder="1" applyAlignment="1">
      <alignment vertical="center"/>
      <protection/>
    </xf>
    <xf numFmtId="0" fontId="8" fillId="0" borderId="13" xfId="0" applyFont="1" applyBorder="1" applyAlignment="1">
      <alignment vertical="top" wrapText="1"/>
    </xf>
    <xf numFmtId="0" fontId="8" fillId="0" borderId="0" xfId="55" applyFont="1" applyAlignment="1">
      <alignment/>
      <protection/>
    </xf>
    <xf numFmtId="0" fontId="0" fillId="0" borderId="0" xfId="55" applyAlignment="1">
      <alignment/>
      <protection/>
    </xf>
    <xf numFmtId="0" fontId="92" fillId="0" borderId="13" xfId="0" applyFont="1" applyFill="1" applyBorder="1" applyAlignment="1">
      <alignment horizontal="left" vertical="center" wrapText="1"/>
    </xf>
    <xf numFmtId="0" fontId="8" fillId="0" borderId="22" xfId="58" applyFont="1" applyFill="1" applyBorder="1" applyAlignment="1" applyProtection="1">
      <alignment horizontal="left" vertical="center" wrapText="1"/>
      <protection locked="0"/>
    </xf>
    <xf numFmtId="0" fontId="11" fillId="0" borderId="27" xfId="58" applyFont="1" applyFill="1" applyBorder="1" applyAlignment="1" applyProtection="1">
      <alignment vertical="center" wrapText="1"/>
      <protection hidden="1" locked="0"/>
    </xf>
    <xf numFmtId="0" fontId="11" fillId="0" borderId="20" xfId="55" applyFont="1" applyBorder="1" applyAlignment="1">
      <alignment vertical="center"/>
      <protection/>
    </xf>
    <xf numFmtId="0" fontId="91" fillId="0" borderId="49" xfId="55" applyFont="1" applyFill="1" applyBorder="1" applyAlignment="1">
      <alignment vertical="center" wrapText="1"/>
      <protection/>
    </xf>
    <xf numFmtId="0" fontId="11" fillId="0" borderId="11" xfId="55" applyFont="1" applyFill="1" applyBorder="1" applyAlignment="1">
      <alignment vertical="center"/>
      <protection/>
    </xf>
    <xf numFmtId="1" fontId="8" fillId="0" borderId="15" xfId="55" applyNumberFormat="1" applyFont="1" applyFill="1" applyBorder="1" applyAlignment="1">
      <alignment horizontal="center" vertical="center"/>
      <protection/>
    </xf>
    <xf numFmtId="0" fontId="11" fillId="0" borderId="16" xfId="58" applyFont="1" applyBorder="1" applyAlignment="1" applyProtection="1">
      <alignment horizontal="left" vertical="center" wrapText="1"/>
      <protection hidden="1" locked="0"/>
    </xf>
    <xf numFmtId="0" fontId="11" fillId="0" borderId="14" xfId="55" applyFont="1" applyBorder="1" applyAlignment="1">
      <alignment horizontal="center" vertical="center"/>
      <protection/>
    </xf>
    <xf numFmtId="0" fontId="11" fillId="0" borderId="16" xfId="55" applyFont="1" applyBorder="1" applyAlignment="1">
      <alignment horizontal="center" vertical="center"/>
      <protection/>
    </xf>
    <xf numFmtId="0" fontId="8" fillId="0" borderId="16" xfId="55" applyFont="1" applyBorder="1" applyAlignment="1">
      <alignment horizontal="center" vertical="center"/>
      <protection/>
    </xf>
    <xf numFmtId="0" fontId="8" fillId="0" borderId="49" xfId="55" applyFont="1" applyFill="1" applyBorder="1" applyAlignment="1">
      <alignment vertical="center" wrapText="1"/>
      <protection/>
    </xf>
    <xf numFmtId="0" fontId="11" fillId="0" borderId="20" xfId="58" applyFont="1" applyFill="1" applyBorder="1" applyAlignment="1" applyProtection="1">
      <alignment horizontal="left" vertical="center" wrapText="1"/>
      <protection hidden="1" locked="0"/>
    </xf>
    <xf numFmtId="0" fontId="0" fillId="0" borderId="0" xfId="55" applyFont="1" applyFill="1">
      <alignment/>
      <protection/>
    </xf>
    <xf numFmtId="0" fontId="8" fillId="0" borderId="45" xfId="0" applyFont="1" applyBorder="1" applyAlignment="1">
      <alignment horizontal="center" vertical="center" wrapText="1"/>
    </xf>
    <xf numFmtId="0" fontId="8" fillId="34" borderId="13" xfId="55" applyFont="1" applyFill="1" applyBorder="1" applyAlignment="1">
      <alignment vertical="center" wrapText="1"/>
      <protection/>
    </xf>
    <xf numFmtId="0" fontId="8" fillId="0" borderId="48" xfId="55" applyFont="1" applyBorder="1" applyAlignment="1">
      <alignment vertical="center"/>
      <protection/>
    </xf>
    <xf numFmtId="0" fontId="8" fillId="0" borderId="13" xfId="55" applyFont="1" applyBorder="1" applyAlignment="1">
      <alignment wrapText="1"/>
      <protection/>
    </xf>
    <xf numFmtId="0" fontId="8" fillId="34" borderId="11" xfId="0" applyFont="1" applyFill="1" applyBorder="1" applyAlignment="1">
      <alignment vertical="center"/>
    </xf>
    <xf numFmtId="0" fontId="8" fillId="0" borderId="48" xfId="55" applyFont="1" applyFill="1" applyBorder="1" applyAlignment="1">
      <alignment horizontal="center" vertical="center"/>
      <protection/>
    </xf>
    <xf numFmtId="0" fontId="11" fillId="0" borderId="45" xfId="58" applyFont="1" applyFill="1" applyBorder="1" applyAlignment="1" applyProtection="1">
      <alignment horizontal="center" vertical="center"/>
      <protection hidden="1" locked="0"/>
    </xf>
    <xf numFmtId="0" fontId="11" fillId="0" borderId="26" xfId="58" applyFont="1" applyFill="1" applyBorder="1" applyAlignment="1" applyProtection="1">
      <alignment horizontal="left" vertical="center" wrapText="1"/>
      <protection hidden="1" locked="0"/>
    </xf>
    <xf numFmtId="0" fontId="92" fillId="0" borderId="14" xfId="55" applyFont="1" applyBorder="1" applyAlignment="1">
      <alignment vertical="center"/>
      <protection/>
    </xf>
    <xf numFmtId="0" fontId="11" fillId="0" borderId="4" xfId="58" applyFont="1" applyFill="1" applyBorder="1" applyAlignment="1" applyProtection="1">
      <alignment horizontal="center" vertical="center" wrapText="1"/>
      <protection hidden="1" locked="0"/>
    </xf>
    <xf numFmtId="0" fontId="103" fillId="0" borderId="0" xfId="55" applyFont="1">
      <alignment/>
      <protection/>
    </xf>
    <xf numFmtId="0" fontId="103" fillId="0" borderId="0" xfId="55" applyFont="1" applyBorder="1" applyAlignment="1">
      <alignment horizontal="right"/>
      <protection/>
    </xf>
    <xf numFmtId="0" fontId="103" fillId="0" borderId="0" xfId="55" applyFont="1" applyFill="1" applyBorder="1" applyAlignment="1">
      <alignment horizontal="right"/>
      <protection/>
    </xf>
    <xf numFmtId="0" fontId="103" fillId="0" borderId="0" xfId="55" applyFont="1" applyFill="1">
      <alignment/>
      <protection/>
    </xf>
    <xf numFmtId="0" fontId="8" fillId="0" borderId="45" xfId="0" applyFont="1" applyFill="1" applyBorder="1" applyAlignment="1">
      <alignment horizontal="center" vertical="center" wrapText="1"/>
    </xf>
    <xf numFmtId="0" fontId="8" fillId="0" borderId="26" xfId="58" applyFont="1" applyFill="1" applyBorder="1" applyAlignment="1" applyProtection="1">
      <alignment horizontal="left" vertical="center" wrapText="1"/>
      <protection hidden="1" locked="0"/>
    </xf>
    <xf numFmtId="0" fontId="8" fillId="0" borderId="26" xfId="58" applyFont="1" applyFill="1" applyBorder="1" applyAlignment="1" applyProtection="1">
      <alignment horizontal="left" vertical="center" wrapText="1"/>
      <protection locked="0"/>
    </xf>
    <xf numFmtId="0" fontId="8" fillId="0" borderId="15" xfId="55" applyFont="1" applyBorder="1" applyAlignment="1">
      <alignment horizontal="center" vertical="center" wrapText="1"/>
      <protection/>
    </xf>
    <xf numFmtId="0" fontId="8" fillId="0" borderId="11" xfId="55" applyFont="1" applyBorder="1" applyAlignment="1">
      <alignment vertical="center" wrapText="1"/>
      <protection/>
    </xf>
    <xf numFmtId="0" fontId="8" fillId="0" borderId="23" xfId="0" applyFont="1" applyBorder="1" applyAlignment="1">
      <alignment vertical="center" wrapText="1"/>
    </xf>
    <xf numFmtId="0" fontId="8" fillId="0" borderId="60" xfId="58" applyFont="1" applyBorder="1" applyAlignment="1" applyProtection="1">
      <alignment horizontal="center" vertical="center" wrapText="1"/>
      <protection hidden="1" locked="0"/>
    </xf>
    <xf numFmtId="0" fontId="11" fillId="0" borderId="28" xfId="58" applyFont="1" applyFill="1" applyBorder="1" applyAlignment="1" applyProtection="1">
      <alignment horizontal="left" vertical="center"/>
      <protection hidden="1" locked="0"/>
    </xf>
    <xf numFmtId="0" fontId="8" fillId="0" borderId="14" xfId="58" applyFont="1" applyFill="1" applyBorder="1" applyAlignment="1" applyProtection="1">
      <alignment horizontal="center" vertical="center"/>
      <protection hidden="1" locked="0"/>
    </xf>
    <xf numFmtId="0" fontId="11" fillId="0" borderId="17" xfId="58" applyFont="1" applyFill="1" applyBorder="1" applyAlignment="1" applyProtection="1">
      <alignment horizontal="left" vertical="center"/>
      <protection hidden="1"/>
    </xf>
    <xf numFmtId="0" fontId="11" fillId="0" borderId="11" xfId="58" applyFont="1" applyFill="1" applyBorder="1" applyAlignment="1" applyProtection="1">
      <alignment horizontal="center" vertical="center"/>
      <protection hidden="1"/>
    </xf>
    <xf numFmtId="0" fontId="8" fillId="0" borderId="11" xfId="58" applyFont="1" applyFill="1" applyBorder="1" applyAlignment="1" applyProtection="1">
      <alignment horizontal="left" vertical="center" wrapText="1"/>
      <protection/>
    </xf>
    <xf numFmtId="0" fontId="8" fillId="0" borderId="14" xfId="55" applyFont="1" applyFill="1" applyBorder="1" applyAlignment="1" applyProtection="1">
      <alignment horizontal="left" vertical="center"/>
      <protection/>
    </xf>
    <xf numFmtId="0" fontId="11" fillId="0" borderId="17" xfId="58" applyFont="1" applyBorder="1" applyAlignment="1" applyProtection="1">
      <alignment horizontal="left" vertical="center"/>
      <protection hidden="1"/>
    </xf>
    <xf numFmtId="0" fontId="11" fillId="0" borderId="11" xfId="58" applyFont="1" applyBorder="1" applyAlignment="1" applyProtection="1">
      <alignment horizontal="center" vertical="center"/>
      <protection hidden="1"/>
    </xf>
    <xf numFmtId="0" fontId="8" fillId="0" borderId="14" xfId="58" applyFont="1" applyBorder="1" applyAlignment="1" applyProtection="1">
      <alignment horizontal="left" vertical="center"/>
      <protection hidden="1"/>
    </xf>
    <xf numFmtId="0" fontId="8" fillId="0" borderId="11" xfId="58" applyFont="1" applyBorder="1" applyAlignment="1" applyProtection="1">
      <alignment horizontal="center" vertical="center"/>
      <protection hidden="1"/>
    </xf>
    <xf numFmtId="0" fontId="4" fillId="0" borderId="0" xfId="55" applyFont="1" applyAlignment="1">
      <alignment horizontal="left"/>
      <protection/>
    </xf>
    <xf numFmtId="178" fontId="8" fillId="0" borderId="13" xfId="52" applyFont="1" applyBorder="1" applyAlignment="1">
      <alignment horizontal="left" vertical="center" wrapText="1"/>
    </xf>
    <xf numFmtId="0" fontId="8" fillId="0" borderId="4" xfId="55" applyFont="1" applyFill="1" applyBorder="1" applyAlignment="1" applyProtection="1">
      <alignment horizontal="center" vertical="center"/>
      <protection/>
    </xf>
    <xf numFmtId="0" fontId="8" fillId="34" borderId="16" xfId="55" applyFont="1" applyFill="1" applyBorder="1" applyAlignment="1">
      <alignment horizontal="left" vertical="center"/>
      <protection/>
    </xf>
    <xf numFmtId="0" fontId="4" fillId="34" borderId="0" xfId="55" applyFont="1" applyFill="1">
      <alignment/>
      <protection/>
    </xf>
    <xf numFmtId="0" fontId="92" fillId="0" borderId="4" xfId="55" applyFont="1" applyBorder="1" applyAlignment="1">
      <alignment horizontal="center"/>
      <protection/>
    </xf>
    <xf numFmtId="0" fontId="12" fillId="0" borderId="51" xfId="55" applyFont="1" applyFill="1" applyBorder="1" applyAlignment="1">
      <alignment horizontal="center" vertical="center"/>
      <protection/>
    </xf>
    <xf numFmtId="0" fontId="12" fillId="0" borderId="52" xfId="55" applyFont="1" applyFill="1" applyBorder="1" applyAlignment="1">
      <alignment horizontal="center" vertical="center"/>
      <protection/>
    </xf>
    <xf numFmtId="0" fontId="8" fillId="0" borderId="61" xfId="0" applyFont="1" applyFill="1" applyBorder="1" applyAlignment="1">
      <alignment horizontal="center" vertical="center" wrapText="1"/>
    </xf>
    <xf numFmtId="0" fontId="8" fillId="0" borderId="4" xfId="0" applyFont="1" applyFill="1" applyBorder="1" applyAlignment="1">
      <alignment vertical="center" wrapText="1"/>
    </xf>
    <xf numFmtId="0" fontId="8" fillId="0" borderId="16" xfId="0" applyFont="1" applyFill="1" applyBorder="1" applyAlignment="1">
      <alignment horizontal="left"/>
    </xf>
    <xf numFmtId="0" fontId="8" fillId="0" borderId="16" xfId="55" applyFont="1" applyFill="1" applyBorder="1" applyAlignment="1">
      <alignment horizontal="left" vertical="center" wrapText="1"/>
      <protection/>
    </xf>
    <xf numFmtId="0" fontId="11" fillId="0" borderId="14" xfId="58" applyFont="1" applyFill="1" applyBorder="1" applyAlignment="1" applyProtection="1">
      <alignment horizontal="left" vertical="center"/>
      <protection hidden="1" locked="0"/>
    </xf>
    <xf numFmtId="0" fontId="8" fillId="0" borderId="53" xfId="55" applyFont="1" applyFill="1" applyBorder="1" applyAlignment="1">
      <alignment horizontal="center"/>
      <protection/>
    </xf>
    <xf numFmtId="0" fontId="8" fillId="0" borderId="61" xfId="55" applyFont="1" applyFill="1" applyBorder="1" applyAlignment="1">
      <alignment horizontal="center"/>
      <protection/>
    </xf>
    <xf numFmtId="0" fontId="103" fillId="0" borderId="0" xfId="0" applyFont="1" applyFill="1" applyAlignment="1">
      <alignment vertical="center"/>
    </xf>
    <xf numFmtId="0" fontId="103" fillId="0" borderId="0" xfId="0" applyFont="1" applyFill="1" applyBorder="1" applyAlignment="1">
      <alignment horizontal="right" vertical="center"/>
    </xf>
    <xf numFmtId="0" fontId="8" fillId="0" borderId="18" xfId="58" applyFont="1" applyFill="1" applyBorder="1" applyAlignment="1" applyProtection="1">
      <alignment horizontal="center" vertical="center"/>
      <protection hidden="1" locked="0"/>
    </xf>
    <xf numFmtId="0" fontId="8" fillId="0" borderId="13" xfId="55" applyFont="1" applyBorder="1" applyAlignment="1">
      <alignment horizontal="left" vertical="top" wrapText="1"/>
      <protection/>
    </xf>
    <xf numFmtId="0" fontId="91" fillId="0" borderId="48" xfId="55" applyFont="1" applyFill="1" applyBorder="1" applyAlignment="1">
      <alignment horizontal="center" vertical="center"/>
      <protection/>
    </xf>
    <xf numFmtId="0" fontId="91" fillId="0" borderId="26" xfId="58" applyFont="1" applyBorder="1" applyAlignment="1" applyProtection="1">
      <alignment horizontal="left" vertical="center" wrapText="1"/>
      <protection locked="0"/>
    </xf>
    <xf numFmtId="0" fontId="8" fillId="0" borderId="37" xfId="55" applyFont="1" applyFill="1" applyBorder="1" applyAlignment="1">
      <alignment vertical="center"/>
      <protection/>
    </xf>
    <xf numFmtId="0" fontId="11" fillId="0" borderId="61" xfId="55" applyFont="1" applyFill="1" applyBorder="1">
      <alignment/>
      <protection/>
    </xf>
    <xf numFmtId="0" fontId="8" fillId="0" borderId="4" xfId="58" applyFont="1" applyFill="1" applyBorder="1" applyAlignment="1" applyProtection="1">
      <alignment vertical="center" wrapText="1"/>
      <protection hidden="1" locked="0"/>
    </xf>
    <xf numFmtId="0" fontId="8" fillId="0" borderId="45" xfId="58" applyFont="1" applyFill="1" applyBorder="1" applyAlignment="1" applyProtection="1">
      <alignment vertical="center" wrapText="1"/>
      <protection hidden="1" locked="0"/>
    </xf>
    <xf numFmtId="0" fontId="8" fillId="0" borderId="12" xfId="58" applyFont="1" applyFill="1" applyBorder="1" applyAlignment="1" applyProtection="1">
      <alignment horizontal="left" vertical="center"/>
      <protection hidden="1" locked="0"/>
    </xf>
    <xf numFmtId="0" fontId="8" fillId="0" borderId="36" xfId="55" applyFont="1" applyFill="1" applyBorder="1" applyAlignment="1">
      <alignment horizontal="left"/>
      <protection/>
    </xf>
    <xf numFmtId="0" fontId="8" fillId="0" borderId="48" xfId="55" applyFont="1" applyBorder="1" applyAlignment="1">
      <alignment vertical="center" wrapText="1"/>
      <protection/>
    </xf>
    <xf numFmtId="0" fontId="104" fillId="0" borderId="50" xfId="55" applyFont="1" applyFill="1" applyBorder="1" applyAlignment="1">
      <alignment horizontal="left" vertical="center"/>
      <protection/>
    </xf>
    <xf numFmtId="0" fontId="11" fillId="0" borderId="11" xfId="0" applyFont="1" applyFill="1" applyBorder="1" applyAlignment="1">
      <alignment vertical="center"/>
    </xf>
    <xf numFmtId="0" fontId="11" fillId="0" borderId="26" xfId="58" applyFont="1" applyBorder="1" applyAlignment="1" applyProtection="1">
      <alignment horizontal="left" vertical="center"/>
      <protection hidden="1" locked="0"/>
    </xf>
    <xf numFmtId="0" fontId="92" fillId="0" borderId="48" xfId="0" applyFont="1" applyFill="1" applyBorder="1" applyAlignment="1">
      <alignment horizontal="center" vertical="center"/>
    </xf>
    <xf numFmtId="0" fontId="8" fillId="0" borderId="27" xfId="55" applyFont="1" applyFill="1" applyBorder="1" applyAlignment="1">
      <alignment horizontal="center" vertical="center"/>
      <protection/>
    </xf>
    <xf numFmtId="0" fontId="8" fillId="0" borderId="23" xfId="0" applyFont="1" applyBorder="1" applyAlignment="1">
      <alignment horizontal="center" vertical="center" wrapText="1"/>
    </xf>
    <xf numFmtId="0" fontId="105" fillId="0" borderId="13" xfId="0" applyFont="1" applyFill="1" applyBorder="1" applyAlignment="1">
      <alignment horizontal="center" vertical="center"/>
    </xf>
    <xf numFmtId="0" fontId="8" fillId="34" borderId="12" xfId="0" applyFont="1" applyFill="1" applyBorder="1" applyAlignment="1">
      <alignment horizontal="left" vertical="center"/>
    </xf>
    <xf numFmtId="0" fontId="8" fillId="34" borderId="21" xfId="56" applyFont="1" applyFill="1" applyBorder="1" applyAlignment="1">
      <alignment horizontal="left" vertical="center" wrapText="1"/>
      <protection/>
    </xf>
    <xf numFmtId="0" fontId="105" fillId="0" borderId="13" xfId="55" applyFont="1" applyFill="1" applyBorder="1" applyAlignment="1">
      <alignment horizontal="center" vertical="center"/>
      <protection/>
    </xf>
    <xf numFmtId="0" fontId="106" fillId="0" borderId="11" xfId="58" applyFont="1" applyFill="1" applyBorder="1" applyAlignment="1" applyProtection="1">
      <alignment horizontal="left" vertical="center"/>
      <protection hidden="1" locked="0"/>
    </xf>
    <xf numFmtId="0" fontId="106" fillId="0" borderId="4" xfId="58" applyFont="1" applyFill="1" applyBorder="1" applyAlignment="1" applyProtection="1">
      <alignment horizontal="center" vertical="center"/>
      <protection hidden="1" locked="0"/>
    </xf>
    <xf numFmtId="0" fontId="105" fillId="0" borderId="11" xfId="58" applyFont="1" applyFill="1" applyBorder="1" applyAlignment="1" applyProtection="1">
      <alignment horizontal="left" vertical="center" wrapText="1"/>
      <protection locked="0"/>
    </xf>
    <xf numFmtId="0" fontId="105" fillId="0" borderId="14" xfId="55" applyFont="1" applyFill="1" applyBorder="1" applyAlignment="1">
      <alignment horizontal="center" vertical="center"/>
      <protection/>
    </xf>
    <xf numFmtId="0" fontId="105" fillId="0" borderId="13" xfId="55" applyFont="1" applyFill="1" applyBorder="1" applyAlignment="1">
      <alignment vertical="center" wrapText="1"/>
      <protection/>
    </xf>
    <xf numFmtId="0" fontId="105" fillId="34" borderId="13" xfId="55" applyFont="1" applyFill="1" applyBorder="1" applyAlignment="1">
      <alignment horizontal="center" vertical="center"/>
      <protection/>
    </xf>
    <xf numFmtId="0" fontId="105" fillId="0" borderId="14" xfId="55" applyFont="1" applyBorder="1" applyAlignment="1">
      <alignment horizontal="center" vertical="center"/>
      <protection/>
    </xf>
    <xf numFmtId="0" fontId="105" fillId="34" borderId="14" xfId="55" applyFont="1" applyFill="1" applyBorder="1" applyAlignment="1">
      <alignment horizontal="center" vertical="center"/>
      <protection/>
    </xf>
    <xf numFmtId="0" fontId="105" fillId="0" borderId="12" xfId="58" applyFont="1" applyFill="1" applyBorder="1" applyAlignment="1" applyProtection="1">
      <alignment horizontal="center" vertical="center"/>
      <protection locked="0"/>
    </xf>
    <xf numFmtId="0" fontId="105" fillId="34" borderId="13" xfId="55" applyFont="1" applyFill="1" applyBorder="1" applyAlignment="1">
      <alignment horizontal="center" vertical="center" wrapText="1"/>
      <protection/>
    </xf>
    <xf numFmtId="0" fontId="105" fillId="34" borderId="12" xfId="58" applyFont="1" applyFill="1" applyBorder="1" applyAlignment="1" applyProtection="1">
      <alignment horizontal="center" vertical="center"/>
      <protection locked="0"/>
    </xf>
    <xf numFmtId="0" fontId="106" fillId="0" borderId="11" xfId="58" applyFont="1" applyBorder="1" applyAlignment="1" applyProtection="1">
      <alignment horizontal="left" vertical="center"/>
      <protection hidden="1" locked="0"/>
    </xf>
    <xf numFmtId="0" fontId="8" fillId="34" borderId="48" xfId="58" applyFont="1" applyFill="1" applyBorder="1" applyAlignment="1" applyProtection="1">
      <alignment horizontal="center" vertical="center" wrapText="1"/>
      <protection hidden="1" locked="0"/>
    </xf>
    <xf numFmtId="0" fontId="8" fillId="34" borderId="13" xfId="55" applyFont="1" applyFill="1" applyBorder="1" applyAlignment="1">
      <alignment horizontal="center"/>
      <protection/>
    </xf>
    <xf numFmtId="0" fontId="11" fillId="34" borderId="13" xfId="55" applyFont="1" applyFill="1" applyBorder="1" applyAlignment="1">
      <alignment horizontal="center"/>
      <protection/>
    </xf>
    <xf numFmtId="0" fontId="8" fillId="34" borderId="27" xfId="55" applyFont="1" applyFill="1" applyBorder="1" applyAlignment="1">
      <alignment horizontal="center"/>
      <protection/>
    </xf>
    <xf numFmtId="0" fontId="105" fillId="34" borderId="13" xfId="0" applyFont="1" applyFill="1" applyBorder="1" applyAlignment="1">
      <alignment horizontal="center" vertical="center"/>
    </xf>
    <xf numFmtId="0" fontId="105" fillId="34" borderId="14" xfId="58" applyFont="1" applyFill="1" applyBorder="1" applyAlignment="1" applyProtection="1">
      <alignment horizontal="left" vertical="center" wrapText="1"/>
      <protection hidden="1"/>
    </xf>
    <xf numFmtId="0" fontId="106" fillId="34" borderId="4" xfId="58" applyFont="1" applyFill="1" applyBorder="1" applyAlignment="1" applyProtection="1">
      <alignment horizontal="center" vertical="center"/>
      <protection hidden="1" locked="0"/>
    </xf>
    <xf numFmtId="0" fontId="105" fillId="34" borderId="11" xfId="58" applyFont="1" applyFill="1" applyBorder="1" applyAlignment="1" applyProtection="1">
      <alignment horizontal="left" vertical="center" wrapText="1"/>
      <protection hidden="1" locked="0"/>
    </xf>
    <xf numFmtId="0" fontId="105" fillId="34" borderId="14" xfId="58" applyFont="1" applyFill="1" applyBorder="1" applyAlignment="1" applyProtection="1">
      <alignment horizontal="center" vertical="center" wrapText="1"/>
      <protection hidden="1" locked="0"/>
    </xf>
    <xf numFmtId="0" fontId="106" fillId="34" borderId="16" xfId="58" applyFont="1" applyFill="1" applyBorder="1" applyAlignment="1" applyProtection="1">
      <alignment horizontal="left" vertical="center" wrapText="1"/>
      <protection hidden="1" locked="0"/>
    </xf>
    <xf numFmtId="0" fontId="105" fillId="34" borderId="14" xfId="58" applyFont="1" applyFill="1" applyBorder="1" applyAlignment="1" applyProtection="1">
      <alignment horizontal="left" vertical="center"/>
      <protection hidden="1"/>
    </xf>
    <xf numFmtId="0" fontId="105" fillId="34" borderId="11" xfId="58" applyFont="1" applyFill="1" applyBorder="1" applyAlignment="1" applyProtection="1">
      <alignment horizontal="center" vertical="center"/>
      <protection hidden="1"/>
    </xf>
    <xf numFmtId="0" fontId="105" fillId="34" borderId="12" xfId="58" applyFont="1" applyFill="1" applyBorder="1" applyAlignment="1" applyProtection="1">
      <alignment horizontal="left" vertical="center" wrapText="1"/>
      <protection locked="0"/>
    </xf>
    <xf numFmtId="0" fontId="105" fillId="34" borderId="4" xfId="0" applyFont="1" applyFill="1" applyBorder="1" applyAlignment="1">
      <alignment horizontal="center" vertical="center"/>
    </xf>
    <xf numFmtId="0" fontId="105" fillId="34" borderId="14" xfId="0" applyFont="1" applyFill="1" applyBorder="1" applyAlignment="1">
      <alignment horizontal="center" vertical="center"/>
    </xf>
    <xf numFmtId="0" fontId="105" fillId="34" borderId="16" xfId="0" applyFont="1" applyFill="1" applyBorder="1" applyAlignment="1">
      <alignment horizontal="left" vertical="center" wrapText="1"/>
    </xf>
    <xf numFmtId="0" fontId="106" fillId="34" borderId="20" xfId="0" applyFont="1" applyFill="1" applyBorder="1" applyAlignment="1">
      <alignment vertical="center" wrapText="1"/>
    </xf>
    <xf numFmtId="0" fontId="105" fillId="34" borderId="20" xfId="0" applyFont="1" applyFill="1" applyBorder="1" applyAlignment="1">
      <alignment vertical="center" wrapText="1"/>
    </xf>
    <xf numFmtId="0" fontId="105" fillId="34" borderId="12" xfId="0" applyFont="1" applyFill="1" applyBorder="1" applyAlignment="1">
      <alignment horizontal="left" vertical="center"/>
    </xf>
    <xf numFmtId="0" fontId="105" fillId="34" borderId="12" xfId="0" applyFont="1" applyFill="1" applyBorder="1" applyAlignment="1">
      <alignment horizontal="left" vertical="center" wrapText="1"/>
    </xf>
    <xf numFmtId="0" fontId="105" fillId="34" borderId="13" xfId="0" applyFont="1" applyFill="1" applyBorder="1" applyAlignment="1">
      <alignment horizontal="center" vertical="center" wrapText="1"/>
    </xf>
    <xf numFmtId="0" fontId="8" fillId="0" borderId="16" xfId="0" applyFont="1" applyBorder="1" applyAlignment="1">
      <alignment horizontal="justify" wrapText="1"/>
    </xf>
    <xf numFmtId="0" fontId="8" fillId="0" borderId="16" xfId="55" applyFont="1" applyBorder="1" applyAlignment="1">
      <alignment horizontal="justify" vertical="center" wrapText="1"/>
      <protection/>
    </xf>
    <xf numFmtId="0" fontId="8" fillId="0" borderId="13" xfId="55" applyFont="1" applyBorder="1" applyAlignment="1">
      <alignment horizontal="justify" vertical="center" wrapText="1"/>
      <protection/>
    </xf>
    <xf numFmtId="0" fontId="8" fillId="0" borderId="13" xfId="55" applyFont="1" applyFill="1" applyBorder="1" applyAlignment="1">
      <alignment horizontal="justify" vertical="center" wrapText="1"/>
      <protection/>
    </xf>
    <xf numFmtId="0" fontId="8" fillId="0" borderId="13" xfId="0" applyFont="1" applyBorder="1" applyAlignment="1">
      <alignment horizontal="justify" vertical="center" wrapText="1"/>
    </xf>
    <xf numFmtId="0" fontId="11" fillId="0" borderId="13" xfId="58" applyFont="1" applyBorder="1" applyAlignment="1" applyProtection="1">
      <alignment horizontal="justify" vertical="center" wrapText="1"/>
      <protection hidden="1" locked="0"/>
    </xf>
    <xf numFmtId="0" fontId="8" fillId="34" borderId="13" xfId="55" applyFont="1" applyFill="1" applyBorder="1" applyAlignment="1">
      <alignment horizontal="justify" vertical="center" wrapText="1"/>
      <protection/>
    </xf>
    <xf numFmtId="0" fontId="8" fillId="0" borderId="53" xfId="0" applyFont="1" applyBorder="1" applyAlignment="1">
      <alignment horizontal="justify" vertical="center" wrapText="1"/>
    </xf>
    <xf numFmtId="0" fontId="8" fillId="0" borderId="53" xfId="55" applyFont="1" applyFill="1" applyBorder="1" applyAlignment="1">
      <alignment horizontal="justify" vertical="center" wrapText="1"/>
      <protection/>
    </xf>
    <xf numFmtId="0" fontId="8" fillId="0" borderId="48" xfId="55" applyFont="1" applyFill="1" applyBorder="1" applyAlignment="1">
      <alignment horizontal="justify" vertical="center" wrapText="1"/>
      <protection/>
    </xf>
    <xf numFmtId="0" fontId="8" fillId="0" borderId="13" xfId="55" applyFont="1" applyFill="1" applyBorder="1" applyAlignment="1">
      <alignment horizontal="justify" vertical="center"/>
      <protection/>
    </xf>
    <xf numFmtId="0" fontId="8" fillId="0" borderId="53" xfId="55" applyFont="1" applyBorder="1" applyAlignment="1">
      <alignment horizontal="justify" vertical="center" wrapText="1"/>
      <protection/>
    </xf>
    <xf numFmtId="0" fontId="8" fillId="0" borderId="13" xfId="55" applyFont="1" applyBorder="1" applyAlignment="1">
      <alignment horizontal="justify" wrapText="1"/>
      <protection/>
    </xf>
    <xf numFmtId="0" fontId="92" fillId="0" borderId="13" xfId="55" applyFont="1" applyBorder="1" applyAlignment="1">
      <alignment horizontal="justify" vertical="center" wrapText="1"/>
      <protection/>
    </xf>
    <xf numFmtId="0" fontId="8" fillId="0" borderId="13" xfId="58" applyFont="1" applyFill="1" applyBorder="1" applyAlignment="1" applyProtection="1">
      <alignment horizontal="justify" vertical="center" wrapText="1"/>
      <protection hidden="1" locked="0"/>
    </xf>
    <xf numFmtId="0" fontId="8" fillId="0" borderId="4" xfId="0" applyFont="1" applyBorder="1" applyAlignment="1">
      <alignment horizontal="center" vertical="center" wrapText="1" shrinkToFit="1"/>
    </xf>
    <xf numFmtId="0" fontId="8" fillId="0" borderId="13" xfId="0" applyFont="1" applyFill="1" applyBorder="1" applyAlignment="1">
      <alignment horizontal="justify" vertical="center" wrapText="1"/>
    </xf>
    <xf numFmtId="178" fontId="8" fillId="0" borderId="48" xfId="52" applyFont="1" applyBorder="1" applyAlignment="1">
      <alignment vertical="center" wrapText="1"/>
    </xf>
    <xf numFmtId="0" fontId="8" fillId="0" borderId="40" xfId="0" applyFont="1" applyBorder="1" applyAlignment="1">
      <alignment horizontal="justify" vertical="center" wrapText="1"/>
    </xf>
    <xf numFmtId="0" fontId="8" fillId="0" borderId="48" xfId="0" applyFont="1" applyBorder="1" applyAlignment="1">
      <alignment horizontal="justify" vertical="center" wrapText="1"/>
    </xf>
    <xf numFmtId="0" fontId="105" fillId="0" borderId="16" xfId="0" applyFont="1" applyFill="1" applyBorder="1" applyAlignment="1">
      <alignment horizontal="left" vertical="center" wrapText="1"/>
    </xf>
    <xf numFmtId="0" fontId="8" fillId="0" borderId="16" xfId="55" applyFont="1" applyFill="1" applyBorder="1" applyAlignment="1">
      <alignment horizontal="justify" vertical="center" wrapText="1"/>
      <protection/>
    </xf>
    <xf numFmtId="0" fontId="8" fillId="0" borderId="48" xfId="0" applyFont="1" applyFill="1" applyBorder="1" applyAlignment="1">
      <alignment horizontal="justify" vertical="center" wrapText="1"/>
    </xf>
    <xf numFmtId="0" fontId="8" fillId="0" borderId="13" xfId="58" applyFont="1" applyBorder="1" applyAlignment="1" applyProtection="1">
      <alignment horizontal="justify" vertical="center" wrapText="1"/>
      <protection hidden="1" locked="0"/>
    </xf>
    <xf numFmtId="0" fontId="8" fillId="0" borderId="16" xfId="0" applyFont="1" applyBorder="1" applyAlignment="1">
      <alignment horizontal="justify" vertical="center" wrapText="1"/>
    </xf>
    <xf numFmtId="0" fontId="8" fillId="0" borderId="16" xfId="0" applyFont="1" applyFill="1" applyBorder="1" applyAlignment="1">
      <alignment horizontal="justify" vertical="center" wrapText="1"/>
    </xf>
    <xf numFmtId="0" fontId="15" fillId="0" borderId="16" xfId="0" applyFont="1" applyBorder="1" applyAlignment="1">
      <alignment horizontal="justify" vertical="center" wrapText="1"/>
    </xf>
    <xf numFmtId="0" fontId="105" fillId="0" borderId="13" xfId="0" applyFont="1" applyFill="1" applyBorder="1" applyAlignment="1">
      <alignment horizontal="justify" vertical="center" wrapText="1"/>
    </xf>
    <xf numFmtId="0" fontId="11" fillId="0" borderId="13" xfId="0" applyFont="1" applyBorder="1" applyAlignment="1">
      <alignment horizontal="justify" vertical="center" wrapText="1"/>
    </xf>
    <xf numFmtId="0" fontId="92" fillId="0" borderId="13" xfId="0" applyFont="1" applyBorder="1" applyAlignment="1">
      <alignment horizontal="justify" vertical="center" wrapText="1"/>
    </xf>
    <xf numFmtId="0" fontId="8" fillId="0" borderId="16" xfId="0" applyFont="1" applyBorder="1" applyAlignment="1">
      <alignment horizontal="justify" vertical="center"/>
    </xf>
    <xf numFmtId="178" fontId="8" fillId="0" borderId="13" xfId="52" applyFont="1" applyFill="1" applyBorder="1" applyAlignment="1">
      <alignment horizontal="justify" vertical="center" wrapText="1"/>
    </xf>
    <xf numFmtId="0" fontId="8" fillId="0" borderId="37" xfId="0" applyFont="1" applyBorder="1" applyAlignment="1">
      <alignment horizontal="justify" vertical="center"/>
    </xf>
    <xf numFmtId="0" fontId="11" fillId="0" borderId="16" xfId="0" applyFont="1" applyBorder="1" applyAlignment="1">
      <alignment horizontal="justify" vertical="center"/>
    </xf>
    <xf numFmtId="0" fontId="8" fillId="0" borderId="16" xfId="0" applyFont="1" applyFill="1" applyBorder="1" applyAlignment="1">
      <alignment horizontal="justify" wrapText="1"/>
    </xf>
    <xf numFmtId="0" fontId="8" fillId="0" borderId="44" xfId="0" applyFont="1" applyBorder="1" applyAlignment="1">
      <alignment horizontal="justify" vertical="center"/>
    </xf>
    <xf numFmtId="178" fontId="8" fillId="0" borderId="16" xfId="52" applyFont="1" applyFill="1" applyBorder="1" applyAlignment="1">
      <alignment horizontal="left" vertical="top"/>
    </xf>
    <xf numFmtId="0" fontId="8" fillId="0" borderId="4" xfId="55" applyFont="1" applyFill="1" applyBorder="1" applyAlignment="1">
      <alignment horizontal="center"/>
      <protection/>
    </xf>
    <xf numFmtId="0" fontId="8" fillId="0" borderId="11" xfId="0" applyFont="1" applyBorder="1" applyAlignment="1">
      <alignment horizontal="center"/>
    </xf>
    <xf numFmtId="0" fontId="20" fillId="0" borderId="15" xfId="0" applyFont="1" applyBorder="1" applyAlignment="1">
      <alignment horizontal="center" vertical="center"/>
    </xf>
    <xf numFmtId="0" fontId="11" fillId="0" borderId="16" xfId="55" applyFont="1" applyFill="1" applyBorder="1" applyAlignment="1">
      <alignment horizontal="left" vertical="center"/>
      <protection/>
    </xf>
    <xf numFmtId="0" fontId="90" fillId="0" borderId="62" xfId="0" applyFont="1" applyFill="1" applyBorder="1" applyAlignment="1">
      <alignment horizontal="center" vertical="center"/>
    </xf>
    <xf numFmtId="0" fontId="90" fillId="0" borderId="63" xfId="0" applyFont="1" applyFill="1" applyBorder="1" applyAlignment="1">
      <alignment horizontal="center" vertical="center"/>
    </xf>
    <xf numFmtId="0" fontId="90" fillId="0" borderId="64" xfId="0" applyFont="1" applyFill="1" applyBorder="1" applyAlignment="1">
      <alignment horizontal="center" vertical="center"/>
    </xf>
    <xf numFmtId="0" fontId="90" fillId="0" borderId="65" xfId="0" applyFont="1" applyFill="1" applyBorder="1" applyAlignment="1">
      <alignment horizontal="center" vertical="center"/>
    </xf>
    <xf numFmtId="0" fontId="8" fillId="0" borderId="12" xfId="55" applyFont="1" applyFill="1" applyBorder="1" applyAlignment="1">
      <alignment horizontal="center" vertical="center"/>
      <protection/>
    </xf>
    <xf numFmtId="3" fontId="8" fillId="0" borderId="19" xfId="0" applyNumberFormat="1" applyFont="1" applyFill="1" applyBorder="1" applyAlignment="1" applyProtection="1">
      <alignment horizontal="center" vertical="center"/>
      <protection locked="0"/>
    </xf>
    <xf numFmtId="0" fontId="8" fillId="0" borderId="66" xfId="0" applyFont="1" applyFill="1" applyBorder="1" applyAlignment="1">
      <alignment horizontal="left" vertical="top"/>
    </xf>
    <xf numFmtId="0" fontId="8" fillId="0" borderId="63" xfId="0" applyFont="1" applyFill="1" applyBorder="1" applyAlignment="1">
      <alignment horizontal="left" vertical="top"/>
    </xf>
    <xf numFmtId="0" fontId="8" fillId="0" borderId="64" xfId="0" applyFont="1" applyFill="1" applyBorder="1" applyAlignment="1">
      <alignment horizontal="left" vertical="top"/>
    </xf>
    <xf numFmtId="0" fontId="90" fillId="0" borderId="63" xfId="0" applyFont="1" applyFill="1" applyBorder="1" applyAlignment="1">
      <alignment horizontal="center" vertical="center" wrapText="1"/>
    </xf>
    <xf numFmtId="0" fontId="90" fillId="0" borderId="64" xfId="0" applyFont="1" applyFill="1" applyBorder="1" applyAlignment="1">
      <alignment horizontal="center" vertical="center" wrapText="1"/>
    </xf>
    <xf numFmtId="0" fontId="90" fillId="0" borderId="63" xfId="0" applyFont="1" applyFill="1" applyBorder="1" applyAlignment="1">
      <alignment horizontal="center" vertical="top"/>
    </xf>
    <xf numFmtId="0" fontId="90" fillId="0" borderId="64" xfId="0" applyFont="1" applyFill="1" applyBorder="1" applyAlignment="1">
      <alignment horizontal="center" vertical="top"/>
    </xf>
    <xf numFmtId="0" fontId="12" fillId="33" borderId="16" xfId="0" applyFont="1" applyFill="1" applyBorder="1" applyAlignment="1">
      <alignment horizontal="center" vertical="center"/>
    </xf>
    <xf numFmtId="0" fontId="12" fillId="33" borderId="17" xfId="0" applyFont="1" applyFill="1" applyBorder="1" applyAlignment="1">
      <alignment horizontal="center" vertical="center"/>
    </xf>
    <xf numFmtId="49" fontId="93" fillId="0" borderId="0" xfId="0" applyNumberFormat="1" applyFont="1" applyFill="1" applyAlignment="1">
      <alignment horizontal="center" vertical="center"/>
    </xf>
    <xf numFmtId="0" fontId="11" fillId="0" borderId="16" xfId="58" applyFont="1" applyFill="1" applyBorder="1" applyAlignment="1" applyProtection="1">
      <alignment horizontal="left" vertical="center" wrapText="1"/>
      <protection hidden="1" locked="0"/>
    </xf>
    <xf numFmtId="0" fontId="11" fillId="0" borderId="16" xfId="55" applyFont="1" applyBorder="1" applyAlignment="1">
      <alignment horizontal="left" vertical="center"/>
      <protection/>
    </xf>
    <xf numFmtId="0" fontId="11" fillId="0" borderId="16" xfId="55" applyFont="1" applyFill="1" applyBorder="1" applyAlignment="1">
      <alignment horizontal="left" vertical="center" wrapText="1"/>
      <protection/>
    </xf>
    <xf numFmtId="0" fontId="12" fillId="0" borderId="67" xfId="55" applyFont="1" applyFill="1" applyBorder="1" applyAlignment="1">
      <alignment horizontal="center" vertical="center"/>
      <protection/>
    </xf>
    <xf numFmtId="0" fontId="8" fillId="0" borderId="16" xfId="0" applyFont="1" applyBorder="1" applyAlignment="1">
      <alignment horizontal="center"/>
    </xf>
    <xf numFmtId="0" fontId="8" fillId="0" borderId="16" xfId="0" applyFont="1" applyFill="1" applyBorder="1" applyAlignment="1">
      <alignment horizontal="center" vertical="center"/>
    </xf>
    <xf numFmtId="0" fontId="8" fillId="0" borderId="37" xfId="0" applyFont="1" applyFill="1" applyBorder="1" applyAlignment="1">
      <alignment horizontal="center" vertical="center"/>
    </xf>
    <xf numFmtId="0" fontId="34" fillId="0" borderId="16" xfId="0" applyFont="1" applyBorder="1" applyAlignment="1">
      <alignment horizontal="left" vertical="center"/>
    </xf>
    <xf numFmtId="9" fontId="8" fillId="0" borderId="16" xfId="0" applyNumberFormat="1" applyFont="1" applyFill="1" applyBorder="1" applyAlignment="1">
      <alignment horizontal="center" vertical="center"/>
    </xf>
    <xf numFmtId="0" fontId="8" fillId="0" borderId="16" xfId="0" applyFont="1" applyFill="1" applyBorder="1" applyAlignment="1">
      <alignment horizontal="center"/>
    </xf>
    <xf numFmtId="0" fontId="8" fillId="0" borderId="44" xfId="0" applyFont="1" applyFill="1" applyBorder="1" applyAlignment="1">
      <alignment horizontal="center" vertical="center"/>
    </xf>
    <xf numFmtId="0" fontId="15" fillId="0" borderId="11" xfId="0" applyFont="1" applyBorder="1" applyAlignment="1">
      <alignment horizontal="center" vertical="center"/>
    </xf>
    <xf numFmtId="0" fontId="8" fillId="0" borderId="11" xfId="58" applyFont="1" applyBorder="1" applyAlignment="1" applyProtection="1">
      <alignment horizontal="center" vertical="center"/>
      <protection locked="0"/>
    </xf>
    <xf numFmtId="0" fontId="8" fillId="0" borderId="11" xfId="58" applyFont="1" applyBorder="1" applyAlignment="1" applyProtection="1">
      <alignment horizontal="center" vertical="center" wrapText="1"/>
      <protection locked="0"/>
    </xf>
    <xf numFmtId="3" fontId="8" fillId="0" borderId="11" xfId="0" applyNumberFormat="1" applyFont="1" applyBorder="1" applyAlignment="1">
      <alignment horizontal="center" vertical="center"/>
    </xf>
    <xf numFmtId="9" fontId="8" fillId="0" borderId="11" xfId="0" applyNumberFormat="1" applyFont="1" applyBorder="1" applyAlignment="1">
      <alignment horizontal="center" vertical="center"/>
    </xf>
    <xf numFmtId="9" fontId="8" fillId="0" borderId="11" xfId="0" applyNumberFormat="1" applyFont="1" applyFill="1" applyBorder="1" applyAlignment="1">
      <alignment horizontal="center" vertical="center"/>
    </xf>
    <xf numFmtId="0" fontId="8" fillId="0" borderId="11" xfId="58" applyFont="1" applyFill="1" applyBorder="1" applyAlignment="1" applyProtection="1">
      <alignment horizontal="center" vertical="center"/>
      <protection locked="0"/>
    </xf>
    <xf numFmtId="0" fontId="8" fillId="0" borderId="12" xfId="58" applyFont="1" applyBorder="1" applyAlignment="1" applyProtection="1">
      <alignment horizontal="left" vertical="center" wrapText="1"/>
      <protection/>
    </xf>
    <xf numFmtId="0" fontId="8" fillId="0" borderId="12" xfId="55" applyFont="1" applyBorder="1" applyAlignment="1" applyProtection="1">
      <alignment horizontal="left" vertical="center" wrapText="1"/>
      <protection locked="0"/>
    </xf>
    <xf numFmtId="0" fontId="11" fillId="0" borderId="12" xfId="0" applyFont="1" applyBorder="1" applyAlignment="1">
      <alignment horizontal="left" vertical="center" wrapText="1"/>
    </xf>
    <xf numFmtId="0" fontId="8" fillId="0" borderId="14" xfId="58" applyFont="1" applyBorder="1" applyAlignment="1" applyProtection="1">
      <alignment horizontal="center" vertical="center"/>
      <protection locked="0"/>
    </xf>
    <xf numFmtId="0" fontId="8" fillId="0" borderId="14" xfId="58" applyFont="1" applyFill="1" applyBorder="1" applyAlignment="1" applyProtection="1">
      <alignment horizontal="center" vertical="center"/>
      <protection locked="0"/>
    </xf>
    <xf numFmtId="0" fontId="11" fillId="0" borderId="14" xfId="0" applyFont="1" applyBorder="1" applyAlignment="1">
      <alignment horizontal="left" vertical="center" wrapText="1"/>
    </xf>
    <xf numFmtId="0" fontId="8" fillId="34" borderId="12" xfId="0" applyFont="1" applyFill="1" applyBorder="1" applyAlignment="1">
      <alignment horizontal="left" vertical="center" wrapText="1"/>
    </xf>
    <xf numFmtId="0" fontId="8" fillId="0" borderId="57" xfId="0" applyFont="1" applyFill="1" applyBorder="1" applyAlignment="1">
      <alignment horizontal="left" vertical="center" wrapText="1"/>
    </xf>
    <xf numFmtId="9" fontId="8" fillId="0" borderId="14" xfId="0" applyNumberFormat="1" applyFont="1" applyBorder="1" applyAlignment="1">
      <alignment horizontal="center" vertical="center"/>
    </xf>
    <xf numFmtId="9" fontId="8" fillId="0" borderId="14" xfId="0" applyNumberFormat="1" applyFont="1" applyFill="1" applyBorder="1" applyAlignment="1">
      <alignment horizontal="center" vertical="center"/>
    </xf>
    <xf numFmtId="0" fontId="8" fillId="0" borderId="12" xfId="55" applyFont="1" applyBorder="1" applyAlignment="1">
      <alignment horizontal="center" vertical="center"/>
      <protection/>
    </xf>
    <xf numFmtId="0" fontId="8" fillId="0" borderId="16" xfId="55" applyFont="1" applyFill="1" applyBorder="1" applyAlignment="1">
      <alignment horizontal="center" vertical="center"/>
      <protection/>
    </xf>
    <xf numFmtId="0" fontId="8" fillId="0" borderId="16" xfId="55" applyFont="1" applyBorder="1" applyAlignment="1">
      <alignment horizontal="center"/>
      <protection/>
    </xf>
    <xf numFmtId="0" fontId="8" fillId="34" borderId="16" xfId="55" applyFont="1" applyFill="1" applyBorder="1" applyAlignment="1">
      <alignment horizontal="center"/>
      <protection/>
    </xf>
    <xf numFmtId="0" fontId="11" fillId="34" borderId="16" xfId="55" applyFont="1" applyFill="1" applyBorder="1" applyAlignment="1">
      <alignment horizontal="left" vertical="center"/>
      <protection/>
    </xf>
    <xf numFmtId="0" fontId="8" fillId="34" borderId="16" xfId="55" applyFont="1" applyFill="1" applyBorder="1" applyAlignment="1">
      <alignment horizontal="center" vertical="center"/>
      <protection/>
    </xf>
    <xf numFmtId="0" fontId="11" fillId="0" borderId="16" xfId="58" applyFont="1" applyBorder="1" applyAlignment="1" applyProtection="1">
      <alignment vertical="center" wrapText="1"/>
      <protection hidden="1" locked="0"/>
    </xf>
    <xf numFmtId="0" fontId="8" fillId="0" borderId="16" xfId="58" applyFont="1" applyBorder="1" applyAlignment="1" applyProtection="1">
      <alignment horizontal="center" vertical="center"/>
      <protection hidden="1" locked="0"/>
    </xf>
    <xf numFmtId="0" fontId="8" fillId="34" borderId="37" xfId="0" applyFont="1" applyFill="1" applyBorder="1" applyAlignment="1">
      <alignment horizontal="center" vertical="center"/>
    </xf>
    <xf numFmtId="0" fontId="8" fillId="34" borderId="16" xfId="0" applyFont="1" applyFill="1" applyBorder="1" applyAlignment="1">
      <alignment horizontal="center" vertical="center"/>
    </xf>
    <xf numFmtId="0" fontId="105" fillId="0" borderId="16" xfId="55" applyFont="1" applyFill="1" applyBorder="1" applyAlignment="1">
      <alignment horizontal="center" vertical="center"/>
      <protection/>
    </xf>
    <xf numFmtId="0" fontId="92" fillId="0" borderId="16" xfId="55" applyFont="1" applyBorder="1" applyAlignment="1">
      <alignment horizontal="center" vertical="center"/>
      <protection/>
    </xf>
    <xf numFmtId="0" fontId="8" fillId="34" borderId="49" xfId="55" applyFont="1" applyFill="1" applyBorder="1" applyAlignment="1">
      <alignment horizontal="center" vertical="center"/>
      <protection/>
    </xf>
    <xf numFmtId="0" fontId="92" fillId="0" borderId="16" xfId="55" applyFont="1" applyFill="1" applyBorder="1" applyAlignment="1">
      <alignment horizontal="center" vertical="center"/>
      <protection/>
    </xf>
    <xf numFmtId="0" fontId="8" fillId="34" borderId="14" xfId="58" applyFont="1" applyFill="1" applyBorder="1" applyAlignment="1" applyProtection="1">
      <alignment horizontal="center" vertical="center"/>
      <protection locked="0"/>
    </xf>
    <xf numFmtId="0" fontId="105" fillId="0" borderId="16" xfId="55" applyFont="1" applyBorder="1" applyAlignment="1">
      <alignment horizontal="center" vertical="center"/>
      <protection/>
    </xf>
    <xf numFmtId="0" fontId="105" fillId="34" borderId="16" xfId="55" applyFont="1" applyFill="1" applyBorder="1" applyAlignment="1">
      <alignment horizontal="center" vertical="center"/>
      <protection/>
    </xf>
    <xf numFmtId="0" fontId="8" fillId="0" borderId="16" xfId="58" applyFont="1" applyBorder="1" applyAlignment="1" applyProtection="1">
      <alignment horizontal="left" vertical="center"/>
      <protection hidden="1" locked="0"/>
    </xf>
    <xf numFmtId="0" fontId="91" fillId="34" borderId="16" xfId="55" applyFont="1" applyFill="1" applyBorder="1" applyAlignment="1">
      <alignment horizontal="center" vertical="center"/>
      <protection/>
    </xf>
    <xf numFmtId="0" fontId="96" fillId="0" borderId="16" xfId="58" applyFont="1" applyBorder="1" applyAlignment="1" applyProtection="1">
      <alignment horizontal="left" vertical="center" wrapText="1"/>
      <protection hidden="1" locked="0"/>
    </xf>
    <xf numFmtId="0" fontId="8" fillId="0" borderId="16" xfId="58" applyFont="1" applyFill="1" applyBorder="1" applyAlignment="1" applyProtection="1">
      <alignment horizontal="left" vertical="center" wrapText="1"/>
      <protection hidden="1" locked="0"/>
    </xf>
    <xf numFmtId="0" fontId="92" fillId="0" borderId="16" xfId="55" applyFont="1" applyBorder="1" applyAlignment="1">
      <alignment vertical="center"/>
      <protection/>
    </xf>
    <xf numFmtId="0" fontId="11" fillId="0" borderId="49" xfId="58" applyFont="1" applyFill="1" applyBorder="1" applyAlignment="1" applyProtection="1">
      <alignment horizontal="left" vertical="center" wrapText="1"/>
      <protection hidden="1" locked="0"/>
    </xf>
    <xf numFmtId="0" fontId="8" fillId="0" borderId="16" xfId="58" applyFont="1" applyFill="1" applyBorder="1" applyAlignment="1" applyProtection="1">
      <alignment horizontal="center" vertical="center"/>
      <protection locked="0"/>
    </xf>
    <xf numFmtId="0" fontId="8" fillId="0" borderId="16" xfId="58" applyFont="1" applyFill="1" applyBorder="1" applyAlignment="1" applyProtection="1">
      <alignment horizontal="left" vertical="center"/>
      <protection hidden="1" locked="0"/>
    </xf>
    <xf numFmtId="0" fontId="8" fillId="0" borderId="44" xfId="55" applyFont="1" applyFill="1" applyBorder="1" applyAlignment="1">
      <alignment horizontal="center" vertical="center"/>
      <protection/>
    </xf>
    <xf numFmtId="0" fontId="8" fillId="0" borderId="16" xfId="55" applyFont="1" applyFill="1" applyBorder="1" applyAlignment="1">
      <alignment horizontal="left" wrapText="1"/>
      <protection/>
    </xf>
    <xf numFmtId="0" fontId="8" fillId="0" borderId="37" xfId="0" applyFont="1" applyFill="1" applyBorder="1" applyAlignment="1">
      <alignment horizontal="left" vertical="center" wrapText="1"/>
    </xf>
    <xf numFmtId="0" fontId="8" fillId="0" borderId="68" xfId="0" applyFont="1" applyFill="1" applyBorder="1" applyAlignment="1">
      <alignment horizontal="left" vertical="center"/>
    </xf>
    <xf numFmtId="0" fontId="8" fillId="0" borderId="16" xfId="0" applyFont="1" applyFill="1" applyBorder="1" applyAlignment="1">
      <alignment wrapText="1"/>
    </xf>
    <xf numFmtId="0" fontId="8" fillId="0" borderId="16" xfId="55" applyFont="1" applyFill="1" applyBorder="1" applyAlignment="1">
      <alignment horizontal="center" vertical="center" wrapText="1"/>
      <protection/>
    </xf>
    <xf numFmtId="0" fontId="8" fillId="0" borderId="36" xfId="0" applyFont="1" applyFill="1" applyBorder="1" applyAlignment="1">
      <alignment vertical="center" wrapText="1"/>
    </xf>
    <xf numFmtId="0" fontId="8" fillId="0" borderId="37" xfId="0" applyFont="1" applyFill="1" applyBorder="1" applyAlignment="1">
      <alignment vertical="center" wrapText="1"/>
    </xf>
    <xf numFmtId="0" fontId="8" fillId="0" borderId="49" xfId="0" applyFont="1" applyFill="1" applyBorder="1" applyAlignment="1">
      <alignment vertical="center" wrapText="1"/>
    </xf>
    <xf numFmtId="0" fontId="8" fillId="0" borderId="16" xfId="58" applyFont="1" applyFill="1" applyBorder="1" applyAlignment="1" applyProtection="1">
      <alignment horizontal="justify" vertical="center" wrapText="1"/>
      <protection hidden="1" locked="0"/>
    </xf>
    <xf numFmtId="0" fontId="8" fillId="0" borderId="16" xfId="55" applyFont="1" applyFill="1" applyBorder="1" applyAlignment="1">
      <alignment horizontal="justify" vertical="center"/>
      <protection/>
    </xf>
    <xf numFmtId="0" fontId="8" fillId="0" borderId="37" xfId="0" applyFont="1" applyFill="1" applyBorder="1" applyAlignment="1">
      <alignment horizontal="left" wrapText="1"/>
    </xf>
    <xf numFmtId="0" fontId="8" fillId="0" borderId="49" xfId="55" applyFont="1" applyFill="1" applyBorder="1" applyAlignment="1">
      <alignment horizontal="justify" vertical="center" wrapText="1"/>
      <protection/>
    </xf>
    <xf numFmtId="0" fontId="8" fillId="0" borderId="16" xfId="58" applyFont="1" applyFill="1" applyBorder="1" applyAlignment="1" applyProtection="1">
      <alignment horizontal="left" vertical="center" wrapText="1"/>
      <protection locked="0"/>
    </xf>
    <xf numFmtId="0" fontId="105" fillId="34" borderId="16" xfId="0" applyFont="1" applyFill="1" applyBorder="1" applyAlignment="1">
      <alignment vertical="center" wrapText="1"/>
    </xf>
    <xf numFmtId="0" fontId="91" fillId="0" borderId="49" xfId="55" applyFont="1" applyBorder="1" applyAlignment="1">
      <alignment horizontal="left" vertical="center" wrapText="1"/>
      <protection/>
    </xf>
    <xf numFmtId="0" fontId="8" fillId="0" borderId="37" xfId="0" applyFont="1" applyBorder="1" applyAlignment="1">
      <alignment horizontal="justify" vertical="center" wrapText="1"/>
    </xf>
    <xf numFmtId="0" fontId="8" fillId="0" borderId="37" xfId="0" applyFont="1" applyFill="1" applyBorder="1" applyAlignment="1">
      <alignment horizontal="justify" vertical="center" wrapText="1"/>
    </xf>
    <xf numFmtId="0" fontId="90" fillId="0" borderId="14" xfId="0" applyFont="1" applyFill="1" applyBorder="1" applyAlignment="1">
      <alignment horizontal="center" vertical="center"/>
    </xf>
    <xf numFmtId="0" fontId="8" fillId="0" borderId="69" xfId="0" applyFont="1" applyBorder="1" applyAlignment="1">
      <alignment vertical="center"/>
    </xf>
    <xf numFmtId="0" fontId="8" fillId="0" borderId="68" xfId="0" applyFont="1" applyBorder="1" applyAlignment="1">
      <alignment vertical="center"/>
    </xf>
    <xf numFmtId="0" fontId="90" fillId="0" borderId="16" xfId="0" applyFont="1" applyFill="1" applyBorder="1" applyAlignment="1">
      <alignment horizontal="justify" wrapText="1"/>
    </xf>
    <xf numFmtId="0" fontId="90" fillId="0" borderId="16" xfId="0" applyFont="1" applyFill="1" applyBorder="1" applyAlignment="1">
      <alignment vertical="center" wrapText="1"/>
    </xf>
    <xf numFmtId="0" fontId="90" fillId="0" borderId="68" xfId="0" applyFont="1" applyFill="1" applyBorder="1" applyAlignment="1">
      <alignment vertical="center" wrapText="1"/>
    </xf>
    <xf numFmtId="0" fontId="90" fillId="0" borderId="16" xfId="0" applyFont="1" applyFill="1" applyBorder="1" applyAlignment="1">
      <alignment wrapText="1"/>
    </xf>
    <xf numFmtId="0" fontId="90" fillId="0" borderId="68" xfId="0" applyFont="1" applyFill="1" applyBorder="1" applyAlignment="1">
      <alignment vertical="center"/>
    </xf>
    <xf numFmtId="0" fontId="8" fillId="0" borderId="14" xfId="55" applyFont="1" applyFill="1" applyBorder="1" applyAlignment="1">
      <alignment horizontal="left" vertical="center"/>
      <protection/>
    </xf>
    <xf numFmtId="0" fontId="9" fillId="0" borderId="14" xfId="0" applyFont="1" applyFill="1" applyBorder="1" applyAlignment="1">
      <alignment horizontal="center" vertical="center"/>
    </xf>
    <xf numFmtId="0" fontId="8" fillId="0" borderId="21" xfId="0" applyFont="1" applyBorder="1" applyAlignment="1">
      <alignment horizontal="center"/>
    </xf>
    <xf numFmtId="0" fontId="8" fillId="0" borderId="31" xfId="0" applyFont="1" applyBorder="1" applyAlignment="1">
      <alignment horizontal="center" vertical="center"/>
    </xf>
    <xf numFmtId="0" fontId="8" fillId="0" borderId="43" xfId="0" applyFont="1" applyBorder="1" applyAlignment="1">
      <alignment vertical="center"/>
    </xf>
    <xf numFmtId="3" fontId="8" fillId="0" borderId="20" xfId="0" applyNumberFormat="1" applyFont="1" applyFill="1" applyBorder="1" applyAlignment="1">
      <alignment horizontal="center" vertical="center"/>
    </xf>
    <xf numFmtId="3" fontId="8" fillId="0" borderId="20" xfId="0" applyNumberFormat="1" applyFont="1" applyFill="1" applyBorder="1" applyAlignment="1">
      <alignment horizontal="center"/>
    </xf>
    <xf numFmtId="0" fontId="90" fillId="0" borderId="70" xfId="0" applyFont="1" applyFill="1" applyBorder="1" applyAlignment="1">
      <alignment vertical="top"/>
    </xf>
    <xf numFmtId="0" fontId="8" fillId="0" borderId="12" xfId="0" applyFont="1" applyBorder="1" applyAlignment="1">
      <alignment vertical="top" wrapText="1"/>
    </xf>
    <xf numFmtId="3" fontId="8" fillId="34" borderId="15" xfId="55" applyNumberFormat="1" applyFont="1" applyFill="1" applyBorder="1" applyAlignment="1">
      <alignment horizontal="center" vertical="center"/>
      <protection/>
    </xf>
    <xf numFmtId="3" fontId="8" fillId="0" borderId="15" xfId="55" applyNumberFormat="1" applyFont="1" applyBorder="1" applyAlignment="1">
      <alignment horizontal="center" vertical="center"/>
      <protection/>
    </xf>
    <xf numFmtId="3" fontId="8" fillId="0" borderId="15" xfId="55" applyNumberFormat="1" applyFont="1" applyFill="1" applyBorder="1" applyAlignment="1">
      <alignment horizontal="center" vertical="center"/>
      <protection/>
    </xf>
    <xf numFmtId="3" fontId="8" fillId="0" borderId="22" xfId="0" applyNumberFormat="1" applyFont="1" applyBorder="1" applyAlignment="1">
      <alignment horizontal="center" vertical="center"/>
    </xf>
    <xf numFmtId="0" fontId="11" fillId="0" borderId="17" xfId="58" applyFont="1" applyFill="1" applyBorder="1" applyAlignment="1" applyProtection="1">
      <alignment vertical="center"/>
      <protection hidden="1" locked="0"/>
    </xf>
    <xf numFmtId="0" fontId="11" fillId="0" borderId="11" xfId="58" applyFont="1" applyFill="1" applyBorder="1" applyAlignment="1" applyProtection="1">
      <alignment vertical="center"/>
      <protection hidden="1" locked="0"/>
    </xf>
    <xf numFmtId="0" fontId="35" fillId="35" borderId="0" xfId="57" applyFont="1" applyFill="1">
      <alignment/>
      <protection/>
    </xf>
    <xf numFmtId="0" fontId="41" fillId="36" borderId="0" xfId="57" applyFont="1" applyFill="1">
      <alignment/>
      <protection/>
    </xf>
    <xf numFmtId="0" fontId="42" fillId="36" borderId="0" xfId="57" applyFont="1" applyFill="1">
      <alignment/>
      <protection/>
    </xf>
    <xf numFmtId="0" fontId="35" fillId="36" borderId="0" xfId="57" applyFont="1" applyFill="1">
      <alignment/>
      <protection/>
    </xf>
    <xf numFmtId="0" fontId="43" fillId="36" borderId="0" xfId="57" applyFont="1" applyFill="1" applyAlignment="1">
      <alignment horizontal="right"/>
      <protection/>
    </xf>
    <xf numFmtId="0" fontId="35" fillId="37" borderId="0" xfId="57" applyFont="1" applyFill="1">
      <alignment/>
      <protection/>
    </xf>
    <xf numFmtId="3" fontId="8" fillId="37" borderId="0" xfId="57" applyNumberFormat="1" applyFont="1" applyFill="1" applyBorder="1" applyAlignment="1">
      <alignment horizontal="left" vertical="center"/>
      <protection/>
    </xf>
    <xf numFmtId="0" fontId="8" fillId="37" borderId="0" xfId="57" applyFont="1" applyFill="1" applyBorder="1" applyAlignment="1">
      <alignment horizontal="left" vertical="center"/>
      <protection/>
    </xf>
    <xf numFmtId="0" fontId="35" fillId="37" borderId="0" xfId="57" applyFont="1" applyFill="1" applyAlignment="1">
      <alignment horizontal="left"/>
      <protection/>
    </xf>
    <xf numFmtId="0" fontId="12" fillId="36" borderId="0" xfId="57" applyFont="1" applyFill="1">
      <alignment/>
      <protection/>
    </xf>
    <xf numFmtId="0" fontId="44" fillId="35" borderId="0" xfId="57" applyFont="1" applyFill="1">
      <alignment/>
      <protection/>
    </xf>
    <xf numFmtId="4" fontId="35" fillId="37" borderId="0" xfId="57" applyNumberFormat="1" applyFont="1" applyFill="1" applyAlignment="1">
      <alignment horizontal="center" vertical="center"/>
      <protection/>
    </xf>
    <xf numFmtId="0" fontId="35" fillId="37" borderId="0" xfId="57" applyFont="1" applyFill="1" applyAlignment="1">
      <alignment horizontal="center" vertical="center"/>
      <protection/>
    </xf>
    <xf numFmtId="3" fontId="35" fillId="37" borderId="0" xfId="57" applyNumberFormat="1" applyFont="1" applyFill="1" applyAlignment="1">
      <alignment horizontal="center" vertical="center"/>
      <protection/>
    </xf>
    <xf numFmtId="4" fontId="12" fillId="36" borderId="0" xfId="57" applyNumberFormat="1" applyFont="1" applyFill="1" applyAlignment="1">
      <alignment horizontal="center" vertical="center"/>
      <protection/>
    </xf>
    <xf numFmtId="0" fontId="35" fillId="35" borderId="0" xfId="57" applyFont="1" applyFill="1" applyAlignment="1">
      <alignment horizontal="center" vertical="center"/>
      <protection/>
    </xf>
    <xf numFmtId="179" fontId="11" fillId="0" borderId="71" xfId="51" applyNumberFormat="1" applyFont="1" applyBorder="1" applyAlignment="1">
      <alignment horizontal="center" vertical="center"/>
    </xf>
    <xf numFmtId="0" fontId="8" fillId="0" borderId="12" xfId="0" applyFont="1" applyFill="1" applyBorder="1" applyAlignment="1">
      <alignment vertical="center" wrapText="1"/>
    </xf>
    <xf numFmtId="0" fontId="8" fillId="0" borderId="12" xfId="58" applyFont="1" applyBorder="1" applyAlignment="1" applyProtection="1">
      <alignment vertical="center" wrapText="1"/>
      <protection/>
    </xf>
    <xf numFmtId="0" fontId="8" fillId="0" borderId="12" xfId="55" applyFont="1" applyBorder="1" applyAlignment="1" applyProtection="1">
      <alignment vertical="center" wrapText="1"/>
      <protection locked="0"/>
    </xf>
    <xf numFmtId="0" fontId="8" fillId="0" borderId="72" xfId="0" applyFont="1" applyFill="1" applyBorder="1" applyAlignment="1">
      <alignment horizontal="left" vertical="center" wrapText="1"/>
    </xf>
    <xf numFmtId="0" fontId="8" fillId="0" borderId="12" xfId="0" applyFont="1" applyFill="1" applyBorder="1" applyAlignment="1">
      <alignment wrapText="1"/>
    </xf>
    <xf numFmtId="0" fontId="25" fillId="0" borderId="12" xfId="0" applyFont="1" applyFill="1" applyBorder="1" applyAlignment="1">
      <alignment vertical="center" wrapText="1"/>
    </xf>
    <xf numFmtId="0" fontId="90" fillId="0" borderId="73" xfId="0" applyFont="1" applyFill="1" applyBorder="1" applyAlignment="1">
      <alignment horizontal="left" vertical="top" wrapText="1"/>
    </xf>
    <xf numFmtId="0" fontId="90" fillId="0" borderId="73" xfId="0" applyFont="1" applyFill="1" applyBorder="1" applyAlignment="1">
      <alignment horizontal="left" vertical="top"/>
    </xf>
    <xf numFmtId="0" fontId="90" fillId="0" borderId="73" xfId="0" applyFont="1" applyFill="1" applyBorder="1" applyAlignment="1">
      <alignment horizontal="left" vertical="center"/>
    </xf>
    <xf numFmtId="0" fontId="90" fillId="0" borderId="73" xfId="0" applyFont="1" applyFill="1" applyBorder="1" applyAlignment="1">
      <alignment horizontal="left" vertical="center" wrapText="1"/>
    </xf>
    <xf numFmtId="0" fontId="8" fillId="0" borderId="12" xfId="55" applyFont="1" applyFill="1" applyBorder="1" applyAlignment="1" applyProtection="1">
      <alignment vertical="center" wrapText="1"/>
      <protection locked="0"/>
    </xf>
    <xf numFmtId="0" fontId="8" fillId="0" borderId="72" xfId="0" applyFont="1" applyFill="1" applyBorder="1" applyAlignment="1">
      <alignment horizontal="left" vertical="center"/>
    </xf>
    <xf numFmtId="0" fontId="8" fillId="0" borderId="72" xfId="55" applyFont="1" applyFill="1" applyBorder="1" applyAlignment="1" applyProtection="1">
      <alignment horizontal="left" vertical="center" wrapText="1"/>
      <protection locked="0"/>
    </xf>
    <xf numFmtId="0" fontId="8" fillId="0" borderId="72" xfId="0" applyFont="1" applyBorder="1" applyAlignment="1">
      <alignment horizontal="left" vertical="center"/>
    </xf>
    <xf numFmtId="0" fontId="8" fillId="0" borderId="7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15" fillId="0" borderId="12" xfId="0" applyFont="1" applyFill="1" applyBorder="1" applyAlignment="1">
      <alignment vertical="center"/>
    </xf>
    <xf numFmtId="0" fontId="8" fillId="0" borderId="37" xfId="0" applyFont="1" applyBorder="1" applyAlignment="1">
      <alignment horizontal="center" vertical="center" wrapText="1"/>
    </xf>
    <xf numFmtId="3" fontId="8" fillId="0" borderId="16" xfId="0" applyNumberFormat="1" applyFont="1" applyBorder="1" applyAlignment="1">
      <alignment horizontal="center"/>
    </xf>
    <xf numFmtId="3" fontId="8" fillId="0" borderId="37" xfId="0" applyNumberFormat="1" applyFont="1" applyBorder="1" applyAlignment="1">
      <alignment horizontal="center" vertical="center"/>
    </xf>
    <xf numFmtId="0" fontId="90" fillId="0" borderId="74" xfId="0" applyFont="1" applyFill="1" applyBorder="1" applyAlignment="1">
      <alignment horizontal="center" vertical="center"/>
    </xf>
    <xf numFmtId="0" fontId="90" fillId="0" borderId="75" xfId="0" applyFont="1" applyFill="1" applyBorder="1" applyAlignment="1">
      <alignment horizontal="center" vertical="center"/>
    </xf>
    <xf numFmtId="0" fontId="90" fillId="0" borderId="76" xfId="0" applyFont="1" applyFill="1" applyBorder="1" applyAlignment="1">
      <alignment horizontal="center" vertical="center"/>
    </xf>
    <xf numFmtId="3" fontId="8" fillId="0" borderId="16" xfId="0" applyNumberFormat="1" applyFont="1" applyBorder="1" applyAlignment="1">
      <alignment horizontal="center" vertical="center"/>
    </xf>
    <xf numFmtId="3" fontId="8" fillId="0" borderId="16" xfId="0" applyNumberFormat="1" applyFont="1" applyFill="1" applyBorder="1" applyAlignment="1" applyProtection="1">
      <alignment horizontal="center"/>
      <protection locked="0"/>
    </xf>
    <xf numFmtId="3" fontId="8" fillId="0" borderId="16" xfId="59" applyNumberFormat="1" applyFont="1" applyBorder="1" applyAlignment="1">
      <alignment horizontal="center" vertical="center"/>
      <protection/>
    </xf>
    <xf numFmtId="3" fontId="25" fillId="0" borderId="16" xfId="0" applyNumberFormat="1" applyFont="1" applyFill="1" applyBorder="1" applyAlignment="1" applyProtection="1">
      <alignment horizontal="center" vertical="center"/>
      <protection locked="0"/>
    </xf>
    <xf numFmtId="3" fontId="8" fillId="0" borderId="16" xfId="0" applyNumberFormat="1" applyFont="1" applyBorder="1" applyAlignment="1" applyProtection="1">
      <alignment horizontal="center" vertical="center"/>
      <protection locked="0"/>
    </xf>
    <xf numFmtId="3" fontId="25" fillId="0" borderId="16" xfId="0" applyNumberFormat="1" applyFont="1" applyFill="1" applyBorder="1" applyAlignment="1" applyProtection="1">
      <alignment horizontal="center"/>
      <protection locked="0"/>
    </xf>
    <xf numFmtId="3" fontId="8" fillId="0" borderId="16" xfId="0" applyNumberFormat="1" applyFont="1" applyFill="1" applyBorder="1" applyAlignment="1">
      <alignment horizontal="center"/>
    </xf>
    <xf numFmtId="0" fontId="8" fillId="0" borderId="77" xfId="0" applyFont="1" applyFill="1" applyBorder="1" applyAlignment="1">
      <alignment horizontal="left" vertical="top"/>
    </xf>
    <xf numFmtId="0" fontId="8" fillId="0" borderId="41" xfId="0" applyFont="1" applyFill="1" applyBorder="1" applyAlignment="1">
      <alignment horizontal="left" vertical="top"/>
    </xf>
    <xf numFmtId="0" fontId="90" fillId="0" borderId="41" xfId="0" applyFont="1" applyFill="1" applyBorder="1" applyAlignment="1">
      <alignment horizontal="center" vertical="center" wrapText="1"/>
    </xf>
    <xf numFmtId="0" fontId="90" fillId="0" borderId="41" xfId="0" applyFont="1" applyFill="1" applyBorder="1" applyAlignment="1">
      <alignment horizontal="center" vertical="top"/>
    </xf>
    <xf numFmtId="0" fontId="90" fillId="0" borderId="78" xfId="0" applyFont="1" applyFill="1" applyBorder="1" applyAlignment="1">
      <alignment horizontal="center" vertical="center"/>
    </xf>
    <xf numFmtId="3" fontId="90" fillId="0" borderId="78" xfId="0" applyNumberFormat="1" applyFont="1" applyFill="1" applyBorder="1" applyAlignment="1">
      <alignment horizontal="center" vertical="center" wrapText="1"/>
    </xf>
    <xf numFmtId="3" fontId="8" fillId="0" borderId="16" xfId="0" applyNumberFormat="1" applyFont="1" applyFill="1" applyBorder="1" applyAlignment="1">
      <alignment horizontal="center" vertical="center"/>
    </xf>
    <xf numFmtId="0" fontId="9" fillId="0" borderId="16" xfId="0" applyFont="1" applyFill="1" applyBorder="1" applyAlignment="1">
      <alignment horizontal="center" vertical="center"/>
    </xf>
    <xf numFmtId="0" fontId="23" fillId="0" borderId="16" xfId="0" applyFont="1" applyBorder="1" applyAlignment="1">
      <alignment horizontal="center" vertical="center"/>
    </xf>
    <xf numFmtId="0" fontId="8" fillId="0" borderId="16" xfId="0" applyFont="1" applyBorder="1" applyAlignment="1">
      <alignment horizontal="center" vertical="center" wrapText="1"/>
    </xf>
    <xf numFmtId="0" fontId="8" fillId="0" borderId="44" xfId="0" applyFont="1" applyBorder="1" applyAlignment="1">
      <alignment horizontal="center" vertical="center"/>
    </xf>
    <xf numFmtId="0" fontId="90" fillId="0" borderId="79" xfId="0" applyFont="1" applyFill="1" applyBorder="1" applyAlignment="1">
      <alignment horizontal="center" vertical="center"/>
    </xf>
    <xf numFmtId="0" fontId="90" fillId="0" borderId="63" xfId="0" applyFont="1" applyFill="1" applyBorder="1" applyAlignment="1">
      <alignment horizontal="center"/>
    </xf>
    <xf numFmtId="0" fontId="90" fillId="0" borderId="79" xfId="0" applyFont="1" applyFill="1" applyBorder="1" applyAlignment="1">
      <alignment horizontal="center" vertical="center" wrapText="1"/>
    </xf>
    <xf numFmtId="0" fontId="90" fillId="0" borderId="43" xfId="0" applyFont="1" applyFill="1" applyBorder="1" applyAlignment="1">
      <alignment horizontal="center" vertical="center" wrapText="1"/>
    </xf>
    <xf numFmtId="0" fontId="8" fillId="0" borderId="17" xfId="0" applyFont="1" applyBorder="1" applyAlignment="1">
      <alignment horizontal="center" vertical="center" wrapText="1"/>
    </xf>
    <xf numFmtId="0" fontId="8" fillId="0" borderId="17" xfId="0" applyFont="1" applyBorder="1" applyAlignment="1">
      <alignment horizontal="center"/>
    </xf>
    <xf numFmtId="0" fontId="90" fillId="0" borderId="80" xfId="0" applyFont="1" applyFill="1" applyBorder="1" applyAlignment="1">
      <alignment horizontal="center" vertical="center"/>
    </xf>
    <xf numFmtId="0" fontId="90" fillId="0" borderId="81" xfId="0" applyFont="1" applyFill="1" applyBorder="1" applyAlignment="1">
      <alignment horizontal="center" vertical="center"/>
    </xf>
    <xf numFmtId="3" fontId="8" fillId="0" borderId="17" xfId="0" applyNumberFormat="1" applyFont="1" applyBorder="1" applyAlignment="1" applyProtection="1">
      <alignment horizontal="center" vertical="center"/>
      <protection locked="0"/>
    </xf>
    <xf numFmtId="3" fontId="8" fillId="0" borderId="17" xfId="0" applyNumberFormat="1" applyFont="1" applyFill="1" applyBorder="1" applyAlignment="1" applyProtection="1">
      <alignment horizontal="center"/>
      <protection locked="0"/>
    </xf>
    <xf numFmtId="0" fontId="8" fillId="0" borderId="82" xfId="0" applyFont="1" applyFill="1" applyBorder="1" applyAlignment="1">
      <alignment horizontal="left" vertical="top"/>
    </xf>
    <xf numFmtId="0" fontId="8" fillId="0" borderId="81" xfId="0" applyFont="1" applyFill="1" applyBorder="1" applyAlignment="1">
      <alignment horizontal="left" vertical="top"/>
    </xf>
    <xf numFmtId="0" fontId="90" fillId="0" borderId="81" xfId="0" applyFont="1" applyFill="1" applyBorder="1" applyAlignment="1">
      <alignment horizontal="center" vertical="center" wrapText="1"/>
    </xf>
    <xf numFmtId="0" fontId="90" fillId="0" borderId="81" xfId="0" applyFont="1" applyFill="1" applyBorder="1" applyAlignment="1">
      <alignment horizontal="center" vertical="top"/>
    </xf>
    <xf numFmtId="0" fontId="90" fillId="0" borderId="83" xfId="0" applyFont="1" applyFill="1" applyBorder="1" applyAlignment="1">
      <alignment horizontal="center" vertical="center"/>
    </xf>
    <xf numFmtId="0" fontId="8" fillId="0" borderId="84" xfId="0" applyFont="1" applyFill="1" applyBorder="1" applyAlignment="1">
      <alignment horizontal="center" vertical="center"/>
    </xf>
    <xf numFmtId="0" fontId="23" fillId="0" borderId="17" xfId="0" applyFont="1" applyBorder="1" applyAlignment="1">
      <alignment horizontal="center" vertical="center"/>
    </xf>
    <xf numFmtId="0" fontId="8" fillId="0" borderId="85" xfId="0" applyFont="1" applyBorder="1" applyAlignment="1">
      <alignment horizontal="center" vertical="center"/>
    </xf>
    <xf numFmtId="0" fontId="8" fillId="0" borderId="12" xfId="0" applyFont="1" applyBorder="1" applyAlignment="1">
      <alignment horizontal="center"/>
    </xf>
    <xf numFmtId="0" fontId="8" fillId="0" borderId="12" xfId="0" applyFont="1" applyFill="1" applyBorder="1" applyAlignment="1">
      <alignment horizontal="center" vertical="center"/>
    </xf>
    <xf numFmtId="0" fontId="11" fillId="0" borderId="12" xfId="55" applyFont="1" applyFill="1" applyBorder="1" applyAlignment="1">
      <alignment horizontal="left" vertical="center"/>
      <protection/>
    </xf>
    <xf numFmtId="0" fontId="8" fillId="0" borderId="12" xfId="0" applyFont="1" applyFill="1" applyBorder="1" applyAlignment="1">
      <alignment horizontal="center"/>
    </xf>
    <xf numFmtId="3" fontId="8" fillId="0" borderId="12" xfId="0" applyNumberFormat="1" applyFont="1" applyFill="1" applyBorder="1" applyAlignment="1" applyProtection="1">
      <alignment horizontal="center"/>
      <protection locked="0"/>
    </xf>
    <xf numFmtId="0" fontId="11" fillId="0" borderId="12" xfId="0" applyFont="1" applyFill="1" applyBorder="1" applyAlignment="1">
      <alignment horizontal="left" vertical="center"/>
    </xf>
    <xf numFmtId="0" fontId="8" fillId="0" borderId="57" xfId="0" applyFont="1" applyBorder="1" applyAlignment="1">
      <alignment horizontal="center" vertical="center"/>
    </xf>
    <xf numFmtId="0" fontId="90" fillId="0" borderId="78" xfId="0" applyFont="1" applyFill="1" applyBorder="1" applyAlignment="1">
      <alignment horizontal="center" vertical="top"/>
    </xf>
    <xf numFmtId="2" fontId="8" fillId="0" borderId="16" xfId="0" applyNumberFormat="1" applyFont="1" applyFill="1" applyBorder="1" applyAlignment="1">
      <alignment horizontal="center" vertical="center"/>
    </xf>
    <xf numFmtId="0" fontId="90" fillId="0" borderId="86" xfId="0" applyFont="1" applyFill="1" applyBorder="1" applyAlignment="1">
      <alignment horizontal="center" vertical="top"/>
    </xf>
    <xf numFmtId="0" fontId="11" fillId="0" borderId="12" xfId="55" applyFont="1" applyBorder="1" applyAlignment="1">
      <alignment horizontal="left" vertical="center"/>
      <protection/>
    </xf>
    <xf numFmtId="3" fontId="8" fillId="0" borderId="12" xfId="0" applyNumberFormat="1" applyFont="1" applyBorder="1" applyAlignment="1">
      <alignment horizontal="center" vertical="center"/>
    </xf>
    <xf numFmtId="3" fontId="8" fillId="0" borderId="12" xfId="0" applyNumberFormat="1" applyFont="1" applyBorder="1" applyAlignment="1">
      <alignment horizontal="center" vertical="center" wrapText="1"/>
    </xf>
    <xf numFmtId="0" fontId="11" fillId="0" borderId="12" xfId="58" applyFont="1" applyBorder="1" applyAlignment="1" applyProtection="1">
      <alignment horizontal="left" vertical="center" wrapText="1"/>
      <protection hidden="1" locked="0"/>
    </xf>
    <xf numFmtId="0" fontId="97" fillId="0" borderId="12" xfId="0" applyFont="1" applyBorder="1" applyAlignment="1">
      <alignment horizontal="left" vertical="center"/>
    </xf>
    <xf numFmtId="0" fontId="15" fillId="0" borderId="12" xfId="0" applyFont="1" applyBorder="1" applyAlignment="1">
      <alignment horizontal="center" vertical="center"/>
    </xf>
    <xf numFmtId="9" fontId="8" fillId="0" borderId="12" xfId="0" applyNumberFormat="1" applyFont="1" applyBorder="1" applyAlignment="1">
      <alignment horizontal="center" vertical="center"/>
    </xf>
    <xf numFmtId="9" fontId="8" fillId="0" borderId="12" xfId="0" applyNumberFormat="1" applyFont="1" applyFill="1" applyBorder="1" applyAlignment="1">
      <alignment horizontal="center" vertical="center"/>
    </xf>
    <xf numFmtId="3" fontId="8" fillId="0" borderId="14" xfId="0" applyNumberFormat="1" applyFont="1" applyBorder="1" applyAlignment="1">
      <alignment horizontal="center" vertical="center"/>
    </xf>
    <xf numFmtId="3" fontId="8" fillId="0" borderId="14" xfId="0" applyNumberFormat="1" applyFont="1" applyBorder="1" applyAlignment="1">
      <alignment horizontal="center" vertical="center" wrapText="1"/>
    </xf>
    <xf numFmtId="0" fontId="91" fillId="0" borderId="14" xfId="0" applyFont="1" applyBorder="1" applyAlignment="1">
      <alignment horizontal="center" vertical="center"/>
    </xf>
    <xf numFmtId="3" fontId="8" fillId="0" borderId="12" xfId="0" applyNumberFormat="1" applyFont="1" applyBorder="1" applyAlignment="1">
      <alignment horizontal="center"/>
    </xf>
    <xf numFmtId="0" fontId="11" fillId="0" borderId="58" xfId="0" applyFont="1" applyBorder="1" applyAlignment="1">
      <alignment horizontal="left" vertical="center"/>
    </xf>
    <xf numFmtId="0" fontId="8" fillId="0" borderId="12" xfId="58" applyFont="1" applyBorder="1" applyAlignment="1" applyProtection="1">
      <alignment horizontal="left" vertical="center"/>
      <protection locked="0"/>
    </xf>
    <xf numFmtId="0" fontId="8" fillId="0" borderId="14" xfId="58" applyFont="1" applyBorder="1" applyAlignment="1" applyProtection="1">
      <alignment horizontal="left" vertical="center"/>
      <protection locked="0"/>
    </xf>
    <xf numFmtId="0" fontId="8" fillId="0" borderId="21" xfId="0" applyFont="1" applyBorder="1" applyAlignment="1">
      <alignment horizontal="center" vertical="center" wrapText="1"/>
    </xf>
    <xf numFmtId="0" fontId="90" fillId="0" borderId="87" xfId="0" applyFont="1" applyFill="1" applyBorder="1" applyAlignment="1">
      <alignment horizontal="left" vertical="center"/>
    </xf>
    <xf numFmtId="0" fontId="8" fillId="34" borderId="12" xfId="0" applyFont="1" applyFill="1" applyBorder="1" applyAlignment="1">
      <alignment vertical="center" wrapText="1"/>
    </xf>
    <xf numFmtId="0" fontId="8" fillId="34" borderId="12" xfId="55" applyFont="1" applyFill="1" applyBorder="1" applyAlignment="1">
      <alignment horizontal="left" vertical="center"/>
      <protection/>
    </xf>
    <xf numFmtId="0" fontId="8" fillId="0" borderId="12" xfId="55" applyFont="1" applyFill="1" applyBorder="1" applyAlignment="1">
      <alignment horizontal="left" vertical="center"/>
      <protection/>
    </xf>
    <xf numFmtId="0" fontId="8" fillId="0" borderId="11" xfId="55" applyFont="1" applyFill="1" applyBorder="1" applyAlignment="1">
      <alignment horizontal="left" vertical="center" wrapText="1"/>
      <protection/>
    </xf>
    <xf numFmtId="0" fontId="9" fillId="0" borderId="12" xfId="58" applyFont="1" applyBorder="1" applyAlignment="1" applyProtection="1">
      <alignment horizontal="left" vertical="center" wrapText="1"/>
      <protection locked="0"/>
    </xf>
    <xf numFmtId="0" fontId="8" fillId="34" borderId="12" xfId="0" applyFont="1" applyFill="1" applyBorder="1" applyAlignment="1">
      <alignment horizontal="center" vertical="center"/>
    </xf>
    <xf numFmtId="3" fontId="8" fillId="0" borderId="12" xfId="58" applyNumberFormat="1" applyFont="1" applyBorder="1" applyAlignment="1" applyProtection="1">
      <alignment horizontal="center"/>
      <protection locked="0"/>
    </xf>
    <xf numFmtId="3" fontId="8" fillId="0" borderId="12" xfId="58" applyNumberFormat="1" applyFont="1" applyBorder="1" applyAlignment="1" applyProtection="1">
      <alignment horizontal="center" vertical="center"/>
      <protection locked="0"/>
    </xf>
    <xf numFmtId="3" fontId="8" fillId="0" borderId="12" xfId="58" applyNumberFormat="1" applyFont="1" applyFill="1" applyBorder="1" applyAlignment="1" applyProtection="1">
      <alignment horizontal="center"/>
      <protection locked="0"/>
    </xf>
    <xf numFmtId="3" fontId="8" fillId="0" borderId="12" xfId="58" applyNumberFormat="1" applyFont="1" applyFill="1" applyBorder="1" applyAlignment="1" applyProtection="1">
      <alignment horizontal="center" vertical="center"/>
      <protection locked="0"/>
    </xf>
    <xf numFmtId="0" fontId="11" fillId="34" borderId="12" xfId="55" applyFont="1" applyFill="1" applyBorder="1" applyAlignment="1">
      <alignment horizontal="left" vertical="center"/>
      <protection/>
    </xf>
    <xf numFmtId="0" fontId="8" fillId="0" borderId="12" xfId="58" applyFont="1" applyBorder="1" applyAlignment="1" applyProtection="1">
      <alignment horizontal="center"/>
      <protection locked="0"/>
    </xf>
    <xf numFmtId="3" fontId="8" fillId="34" borderId="12" xfId="58" applyNumberFormat="1" applyFont="1" applyFill="1" applyBorder="1" applyAlignment="1" applyProtection="1">
      <alignment horizontal="center"/>
      <protection locked="0"/>
    </xf>
    <xf numFmtId="0" fontId="11" fillId="0" borderId="12" xfId="58" applyFont="1" applyBorder="1" applyAlignment="1" applyProtection="1">
      <alignment vertical="center" wrapText="1"/>
      <protection hidden="1" locked="0"/>
    </xf>
    <xf numFmtId="0" fontId="8" fillId="0" borderId="12" xfId="58" applyFont="1" applyBorder="1" applyAlignment="1" applyProtection="1">
      <alignment horizontal="center" vertical="center"/>
      <protection hidden="1" locked="0"/>
    </xf>
    <xf numFmtId="0" fontId="8" fillId="34" borderId="72" xfId="0" applyFont="1" applyFill="1" applyBorder="1" applyAlignment="1">
      <alignment horizontal="center" vertical="center"/>
    </xf>
    <xf numFmtId="3" fontId="8" fillId="0" borderId="12" xfId="59" applyNumberFormat="1" applyFont="1" applyBorder="1" applyAlignment="1">
      <alignment horizontal="center" vertical="center"/>
      <protection/>
    </xf>
    <xf numFmtId="0" fontId="8" fillId="0" borderId="12" xfId="58" applyFont="1" applyFill="1" applyBorder="1" applyAlignment="1" applyProtection="1">
      <alignment horizontal="center"/>
      <protection locked="0"/>
    </xf>
    <xf numFmtId="3" fontId="8" fillId="34" borderId="12" xfId="58" applyNumberFormat="1" applyFont="1" applyFill="1" applyBorder="1" applyAlignment="1" applyProtection="1">
      <alignment horizontal="center" vertical="center"/>
      <protection locked="0"/>
    </xf>
    <xf numFmtId="0" fontId="105" fillId="0" borderId="12" xfId="55" applyFont="1" applyFill="1" applyBorder="1" applyAlignment="1">
      <alignment horizontal="center" vertical="center"/>
      <protection/>
    </xf>
    <xf numFmtId="0" fontId="11" fillId="0" borderId="12" xfId="58" applyFont="1" applyFill="1" applyBorder="1" applyAlignment="1" applyProtection="1">
      <alignment horizontal="left" vertical="center" wrapText="1"/>
      <protection hidden="1" locked="0"/>
    </xf>
    <xf numFmtId="0" fontId="8" fillId="0" borderId="72" xfId="0" applyFont="1" applyFill="1" applyBorder="1" applyAlignment="1">
      <alignment horizontal="center" vertical="center"/>
    </xf>
    <xf numFmtId="0" fontId="92" fillId="0" borderId="12" xfId="58" applyFont="1" applyBorder="1" applyAlignment="1" applyProtection="1">
      <alignment horizontal="center" vertical="center"/>
      <protection locked="0"/>
    </xf>
    <xf numFmtId="0" fontId="11" fillId="0" borderId="12" xfId="58" applyFont="1" applyBorder="1" applyAlignment="1" applyProtection="1">
      <alignment horizontal="left" vertical="center"/>
      <protection hidden="1" locked="0"/>
    </xf>
    <xf numFmtId="0" fontId="8" fillId="0" borderId="12" xfId="58" applyFont="1" applyFill="1" applyBorder="1" applyAlignment="1" applyProtection="1">
      <alignment horizontal="center" vertical="center"/>
      <protection hidden="1" locked="0"/>
    </xf>
    <xf numFmtId="0" fontId="8" fillId="34" borderId="12" xfId="58" applyFont="1" applyFill="1" applyBorder="1" applyAlignment="1" applyProtection="1">
      <alignment horizontal="center" vertical="center"/>
      <protection hidden="1" locked="0"/>
    </xf>
    <xf numFmtId="0" fontId="8" fillId="34" borderId="58" xfId="58" applyFont="1" applyFill="1" applyBorder="1" applyAlignment="1" applyProtection="1">
      <alignment horizontal="center" vertical="center"/>
      <protection hidden="1" locked="0"/>
    </xf>
    <xf numFmtId="0" fontId="92" fillId="0" borderId="12" xfId="58" applyFont="1" applyFill="1" applyBorder="1" applyAlignment="1" applyProtection="1">
      <alignment horizontal="center" vertical="center"/>
      <protection hidden="1" locked="0"/>
    </xf>
    <xf numFmtId="0" fontId="92" fillId="0" borderId="12" xfId="0" applyFont="1" applyBorder="1" applyAlignment="1">
      <alignment horizontal="center"/>
    </xf>
    <xf numFmtId="0" fontId="8" fillId="0" borderId="12" xfId="55" applyFont="1" applyBorder="1" applyAlignment="1">
      <alignment vertical="center"/>
      <protection/>
    </xf>
    <xf numFmtId="0" fontId="105" fillId="0" borderId="12" xfId="58" applyFont="1" applyBorder="1" applyAlignment="1" applyProtection="1">
      <alignment horizontal="center" vertical="center"/>
      <protection locked="0"/>
    </xf>
    <xf numFmtId="0" fontId="8" fillId="34" borderId="12" xfId="55" applyFont="1" applyFill="1" applyBorder="1" applyAlignment="1">
      <alignment horizontal="center" vertical="center"/>
      <protection/>
    </xf>
    <xf numFmtId="0" fontId="8" fillId="0" borderId="12" xfId="55" applyFont="1" applyFill="1" applyBorder="1" applyAlignment="1">
      <alignment vertical="center"/>
      <protection/>
    </xf>
    <xf numFmtId="0" fontId="8" fillId="0" borderId="12" xfId="58" applyFont="1" applyBorder="1" applyAlignment="1" applyProtection="1">
      <alignment horizontal="left" vertical="center" wrapText="1"/>
      <protection hidden="1" locked="0"/>
    </xf>
    <xf numFmtId="0" fontId="92" fillId="0" borderId="12" xfId="55" applyFont="1" applyBorder="1" applyAlignment="1">
      <alignment horizontal="center" vertical="center"/>
      <protection/>
    </xf>
    <xf numFmtId="0" fontId="96" fillId="0" borderId="12" xfId="58" applyFont="1" applyBorder="1" applyAlignment="1" applyProtection="1">
      <alignment horizontal="left" vertical="center" wrapText="1"/>
      <protection hidden="1" locked="0"/>
    </xf>
    <xf numFmtId="0" fontId="8" fillId="34" borderId="12" xfId="58" applyFont="1" applyFill="1" applyBorder="1" applyAlignment="1" applyProtection="1">
      <alignment horizontal="left" vertical="center"/>
      <protection hidden="1" locked="0"/>
    </xf>
    <xf numFmtId="3" fontId="8" fillId="0" borderId="12" xfId="55" applyNumberFormat="1" applyFont="1" applyBorder="1" applyAlignment="1">
      <alignment horizontal="center" vertical="center"/>
      <protection/>
    </xf>
    <xf numFmtId="3" fontId="8" fillId="0" borderId="12" xfId="55" applyNumberFormat="1" applyFont="1" applyFill="1" applyBorder="1" applyAlignment="1">
      <alignment horizontal="center" vertical="center"/>
      <protection/>
    </xf>
    <xf numFmtId="0" fontId="92" fillId="0" borderId="12" xfId="55" applyFont="1" applyBorder="1" applyAlignment="1">
      <alignment vertical="center"/>
      <protection/>
    </xf>
    <xf numFmtId="0" fontId="8" fillId="0" borderId="12" xfId="55" applyFont="1" applyBorder="1" applyAlignment="1">
      <alignment horizontal="center"/>
      <protection/>
    </xf>
    <xf numFmtId="3" fontId="8" fillId="0" borderId="12" xfId="55" applyNumberFormat="1" applyFont="1" applyBorder="1" applyAlignment="1">
      <alignment horizontal="center"/>
      <protection/>
    </xf>
    <xf numFmtId="0" fontId="11" fillId="0" borderId="58" xfId="58" applyFont="1" applyFill="1" applyBorder="1" applyAlignment="1" applyProtection="1">
      <alignment horizontal="left" vertical="center" wrapText="1"/>
      <protection hidden="1" locked="0"/>
    </xf>
    <xf numFmtId="0" fontId="8" fillId="0" borderId="12" xfId="55" applyFont="1" applyFill="1" applyBorder="1" applyAlignment="1">
      <alignment horizontal="center"/>
      <protection/>
    </xf>
    <xf numFmtId="3" fontId="8" fillId="0" borderId="12" xfId="55" applyNumberFormat="1" applyFont="1" applyFill="1" applyBorder="1" applyAlignment="1">
      <alignment horizontal="center"/>
      <protection/>
    </xf>
    <xf numFmtId="3" fontId="8" fillId="0" borderId="57" xfId="55" applyNumberFormat="1" applyFont="1" applyFill="1" applyBorder="1" applyAlignment="1">
      <alignment horizontal="center" vertical="center"/>
      <protection/>
    </xf>
    <xf numFmtId="0" fontId="8" fillId="34" borderId="16" xfId="58" applyFont="1" applyFill="1" applyBorder="1" applyAlignment="1" applyProtection="1">
      <alignment horizontal="center" vertical="center"/>
      <protection locked="0"/>
    </xf>
    <xf numFmtId="0" fontId="8" fillId="0" borderId="16" xfId="58" applyFont="1" applyBorder="1" applyAlignment="1" applyProtection="1">
      <alignment horizontal="center" vertical="center"/>
      <protection locked="0"/>
    </xf>
    <xf numFmtId="0" fontId="8" fillId="0" borderId="14" xfId="58" applyFont="1" applyBorder="1" applyAlignment="1" applyProtection="1">
      <alignment horizontal="center"/>
      <protection locked="0"/>
    </xf>
    <xf numFmtId="0" fontId="8" fillId="34" borderId="14" xfId="58" applyFont="1" applyFill="1" applyBorder="1" applyAlignment="1" applyProtection="1">
      <alignment horizontal="center" vertical="center"/>
      <protection hidden="1" locked="0"/>
    </xf>
    <xf numFmtId="0" fontId="105" fillId="34" borderId="14" xfId="58" applyFont="1" applyFill="1" applyBorder="1" applyAlignment="1" applyProtection="1">
      <alignment horizontal="center" vertical="center"/>
      <protection locked="0"/>
    </xf>
    <xf numFmtId="0" fontId="105" fillId="0" borderId="14" xfId="58" applyFont="1" applyFill="1" applyBorder="1" applyAlignment="1" applyProtection="1">
      <alignment horizontal="center" vertical="center"/>
      <protection locked="0"/>
    </xf>
    <xf numFmtId="0" fontId="8" fillId="0" borderId="14" xfId="55" applyFont="1" applyFill="1" applyBorder="1" applyAlignment="1">
      <alignment horizontal="center"/>
      <protection/>
    </xf>
    <xf numFmtId="0" fontId="8" fillId="0" borderId="16" xfId="55" applyFont="1" applyBorder="1" applyAlignment="1">
      <alignment horizontal="center" vertical="center" wrapText="1"/>
      <protection/>
    </xf>
    <xf numFmtId="0" fontId="91" fillId="0" borderId="16" xfId="55" applyFont="1" applyBorder="1" applyAlignment="1">
      <alignment horizontal="center" vertical="center"/>
      <protection/>
    </xf>
    <xf numFmtId="0" fontId="8" fillId="0" borderId="44" xfId="55" applyFont="1" applyBorder="1" applyAlignment="1">
      <alignment horizontal="center" vertical="center"/>
      <protection/>
    </xf>
    <xf numFmtId="0" fontId="8" fillId="0" borderId="14" xfId="55" applyFont="1" applyBorder="1" applyAlignment="1">
      <alignment horizontal="center" vertical="center" wrapText="1"/>
      <protection/>
    </xf>
    <xf numFmtId="0" fontId="8" fillId="34" borderId="72" xfId="0" applyFont="1" applyFill="1" applyBorder="1" applyAlignment="1">
      <alignment horizontal="left" vertical="center" wrapText="1"/>
    </xf>
    <xf numFmtId="0" fontId="8" fillId="0" borderId="72" xfId="0" applyFont="1" applyBorder="1" applyAlignment="1">
      <alignment horizontal="left" vertical="center" wrapText="1"/>
    </xf>
    <xf numFmtId="0" fontId="8" fillId="0" borderId="57" xfId="0" applyFont="1" applyBorder="1" applyAlignment="1">
      <alignment horizontal="left" vertical="center" wrapText="1"/>
    </xf>
    <xf numFmtId="0" fontId="91" fillId="0" borderId="14" xfId="55" applyFont="1" applyBorder="1" applyAlignment="1">
      <alignment vertical="center"/>
      <protection/>
    </xf>
    <xf numFmtId="3" fontId="8" fillId="0" borderId="12" xfId="0" applyNumberFormat="1" applyFont="1" applyFill="1" applyBorder="1" applyAlignment="1">
      <alignment horizontal="center"/>
    </xf>
    <xf numFmtId="3" fontId="8" fillId="0" borderId="12" xfId="0" applyNumberFormat="1" applyFont="1" applyFill="1" applyBorder="1" applyAlignment="1">
      <alignment horizontal="center" vertical="center"/>
    </xf>
    <xf numFmtId="0" fontId="8" fillId="0" borderId="12" xfId="58" applyFont="1" applyFill="1" applyBorder="1" applyAlignment="1" applyProtection="1">
      <alignment horizontal="center" wrapText="1"/>
      <protection locked="0"/>
    </xf>
    <xf numFmtId="0" fontId="11" fillId="0" borderId="12" xfId="58" applyFont="1" applyFill="1" applyBorder="1" applyAlignment="1" applyProtection="1">
      <alignment horizontal="left" vertical="center"/>
      <protection hidden="1" locked="0"/>
    </xf>
    <xf numFmtId="0" fontId="105" fillId="34" borderId="12" xfId="58" applyFont="1" applyFill="1" applyBorder="1" applyAlignment="1" applyProtection="1">
      <alignment horizontal="center" vertical="center" wrapText="1"/>
      <protection hidden="1" locked="0"/>
    </xf>
    <xf numFmtId="0" fontId="105" fillId="34" borderId="12" xfId="0" applyFont="1" applyFill="1" applyBorder="1" applyAlignment="1">
      <alignment horizontal="center" vertical="center"/>
    </xf>
    <xf numFmtId="9" fontId="105" fillId="34" borderId="12" xfId="0" applyNumberFormat="1" applyFont="1" applyFill="1" applyBorder="1" applyAlignment="1">
      <alignment horizontal="center" vertical="center"/>
    </xf>
    <xf numFmtId="0" fontId="91" fillId="0" borderId="58" xfId="55" applyFont="1" applyBorder="1" applyAlignment="1">
      <alignment vertical="center"/>
      <protection/>
    </xf>
    <xf numFmtId="0" fontId="8" fillId="0" borderId="16" xfId="58" applyFont="1" applyFill="1" applyBorder="1" applyAlignment="1" applyProtection="1">
      <alignment horizontal="center" vertical="center"/>
      <protection hidden="1" locked="0"/>
    </xf>
    <xf numFmtId="0" fontId="11" fillId="0" borderId="16" xfId="58" applyFont="1" applyFill="1" applyBorder="1" applyAlignment="1" applyProtection="1">
      <alignment horizontal="left" vertical="center"/>
      <protection hidden="1" locked="0"/>
    </xf>
    <xf numFmtId="0" fontId="105" fillId="34" borderId="16" xfId="58" applyFont="1" applyFill="1" applyBorder="1" applyAlignment="1" applyProtection="1">
      <alignment horizontal="center" vertical="center" wrapText="1"/>
      <protection hidden="1" locked="0"/>
    </xf>
    <xf numFmtId="0" fontId="105" fillId="34" borderId="16" xfId="0" applyFont="1" applyFill="1" applyBorder="1" applyAlignment="1">
      <alignment horizontal="center" vertical="center"/>
    </xf>
    <xf numFmtId="0" fontId="91" fillId="0" borderId="49" xfId="55" applyFont="1" applyBorder="1" applyAlignment="1">
      <alignment vertical="center"/>
      <protection/>
    </xf>
    <xf numFmtId="3" fontId="8" fillId="0" borderId="16" xfId="0" applyNumberFormat="1" applyFont="1" applyBorder="1" applyAlignment="1" applyProtection="1">
      <alignment horizontal="center" vertical="center" wrapText="1"/>
      <protection locked="0"/>
    </xf>
    <xf numFmtId="0" fontId="11" fillId="0" borderId="49" xfId="0" applyFont="1" applyBorder="1" applyAlignment="1">
      <alignment horizontal="left" vertical="center"/>
    </xf>
    <xf numFmtId="0" fontId="15" fillId="0" borderId="16" xfId="0" applyFont="1" applyBorder="1" applyAlignment="1">
      <alignment horizontal="center" vertical="center"/>
    </xf>
    <xf numFmtId="3" fontId="8" fillId="0" borderId="14" xfId="0" applyNumberFormat="1" applyFont="1" applyFill="1" applyBorder="1" applyAlignment="1">
      <alignment horizontal="center" vertical="center" wrapText="1"/>
    </xf>
    <xf numFmtId="9" fontId="105" fillId="34" borderId="14" xfId="0" applyNumberFormat="1" applyFont="1" applyFill="1" applyBorder="1" applyAlignment="1">
      <alignment horizontal="center" vertical="center"/>
    </xf>
    <xf numFmtId="0" fontId="0" fillId="34" borderId="0" xfId="0" applyFill="1" applyAlignment="1">
      <alignment vertical="center"/>
    </xf>
    <xf numFmtId="3" fontId="8" fillId="0" borderId="15" xfId="0" applyNumberFormat="1" applyFont="1" applyBorder="1" applyAlignment="1">
      <alignment horizontal="center"/>
    </xf>
    <xf numFmtId="0" fontId="8" fillId="0" borderId="17" xfId="0" applyFont="1" applyFill="1" applyBorder="1" applyAlignment="1">
      <alignment horizontal="center"/>
    </xf>
    <xf numFmtId="0" fontId="90" fillId="0" borderId="37" xfId="0" applyFont="1" applyFill="1" applyBorder="1" applyAlignment="1">
      <alignment vertical="center" wrapText="1"/>
    </xf>
    <xf numFmtId="0" fontId="25" fillId="0" borderId="37" xfId="0" applyFont="1" applyFill="1" applyBorder="1" applyAlignment="1">
      <alignment vertical="center" wrapText="1"/>
    </xf>
    <xf numFmtId="0" fontId="8" fillId="0" borderId="17" xfId="58" applyFont="1" applyFill="1" applyBorder="1" applyAlignment="1" applyProtection="1">
      <alignment horizontal="center" vertical="center"/>
      <protection locked="0"/>
    </xf>
    <xf numFmtId="0" fontId="8" fillId="0" borderId="17" xfId="58" applyFont="1" applyBorder="1" applyAlignment="1" applyProtection="1">
      <alignment horizontal="center" vertical="center" wrapText="1"/>
      <protection hidden="1" locked="0"/>
    </xf>
    <xf numFmtId="0" fontId="0" fillId="34" borderId="4" xfId="0" applyFill="1" applyBorder="1" applyAlignment="1">
      <alignment horizontal="center" vertical="center"/>
    </xf>
    <xf numFmtId="0" fontId="8" fillId="0" borderId="18" xfId="0" applyFont="1" applyBorder="1" applyAlignment="1">
      <alignment horizontal="center" vertical="center"/>
    </xf>
    <xf numFmtId="0" fontId="8" fillId="0" borderId="32" xfId="0" applyFont="1" applyBorder="1" applyAlignment="1">
      <alignment horizontal="center" vertical="center"/>
    </xf>
    <xf numFmtId="0" fontId="8" fillId="0" borderId="45" xfId="0" applyFont="1" applyBorder="1" applyAlignment="1">
      <alignment horizontal="center" vertical="center"/>
    </xf>
    <xf numFmtId="0" fontId="12" fillId="33" borderId="12" xfId="0" applyFont="1" applyFill="1" applyBorder="1" applyAlignment="1">
      <alignment horizontal="center" vertical="center"/>
    </xf>
    <xf numFmtId="0" fontId="12" fillId="33" borderId="16" xfId="0" applyFont="1" applyFill="1" applyBorder="1" applyAlignment="1">
      <alignment horizontal="center" vertical="center"/>
    </xf>
    <xf numFmtId="0" fontId="8" fillId="0" borderId="37" xfId="0" applyFont="1" applyFill="1" applyBorder="1" applyAlignment="1">
      <alignment vertical="center" wrapText="1"/>
    </xf>
    <xf numFmtId="0" fontId="8" fillId="0" borderId="36" xfId="0" applyFont="1" applyFill="1" applyBorder="1" applyAlignment="1">
      <alignment vertical="center" wrapText="1"/>
    </xf>
    <xf numFmtId="0" fontId="8" fillId="0" borderId="49" xfId="0" applyFont="1" applyFill="1" applyBorder="1" applyAlignment="1">
      <alignment vertical="center" wrapText="1"/>
    </xf>
    <xf numFmtId="0" fontId="8" fillId="0" borderId="18"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37" xfId="0" applyFont="1" applyBorder="1" applyAlignment="1">
      <alignment vertical="center"/>
    </xf>
    <xf numFmtId="0" fontId="8" fillId="0" borderId="49" xfId="0" applyFont="1" applyBorder="1" applyAlignment="1">
      <alignment vertical="center"/>
    </xf>
    <xf numFmtId="0" fontId="90" fillId="0" borderId="78" xfId="0" applyFont="1" applyFill="1" applyBorder="1" applyAlignment="1">
      <alignment vertical="center"/>
    </xf>
    <xf numFmtId="0" fontId="90" fillId="0" borderId="68" xfId="0" applyFont="1" applyFill="1" applyBorder="1" applyAlignment="1">
      <alignment vertical="center"/>
    </xf>
    <xf numFmtId="0" fontId="107" fillId="0" borderId="42" xfId="0" applyFont="1" applyFill="1" applyBorder="1" applyAlignment="1">
      <alignment horizontal="left" vertical="top"/>
    </xf>
    <xf numFmtId="0" fontId="107" fillId="0" borderId="30" xfId="0" applyFont="1" applyFill="1" applyBorder="1" applyAlignment="1">
      <alignment horizontal="left" vertical="top"/>
    </xf>
    <xf numFmtId="0" fontId="107" fillId="0" borderId="73" xfId="0" applyFont="1" applyFill="1" applyBorder="1" applyAlignment="1">
      <alignment horizontal="left" vertical="top"/>
    </xf>
    <xf numFmtId="0" fontId="90" fillId="0" borderId="88" xfId="0" applyFont="1" applyFill="1" applyBorder="1" applyAlignment="1">
      <alignment horizontal="center" vertical="center"/>
    </xf>
    <xf numFmtId="0" fontId="90" fillId="0" borderId="89" xfId="0" applyFont="1" applyFill="1" applyBorder="1" applyAlignment="1">
      <alignment horizontal="center" vertical="center"/>
    </xf>
    <xf numFmtId="0" fontId="8" fillId="0" borderId="18"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12" fillId="33" borderId="90" xfId="0" applyFont="1" applyFill="1" applyBorder="1" applyAlignment="1">
      <alignment horizontal="center" vertical="center"/>
    </xf>
    <xf numFmtId="0" fontId="12" fillId="33" borderId="40"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5"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98" xfId="0" applyFont="1" applyFill="1" applyBorder="1" applyAlignment="1">
      <alignment horizontal="center" vertical="center"/>
    </xf>
    <xf numFmtId="0" fontId="12" fillId="33" borderId="67" xfId="0" applyFont="1" applyFill="1" applyBorder="1" applyAlignment="1">
      <alignment horizontal="center" vertical="center"/>
    </xf>
    <xf numFmtId="0" fontId="12" fillId="33" borderId="99" xfId="0" applyFont="1" applyFill="1" applyBorder="1" applyAlignment="1">
      <alignment horizontal="center" vertical="center" wrapText="1"/>
    </xf>
    <xf numFmtId="0" fontId="0" fillId="0" borderId="100" xfId="0" applyBorder="1" applyAlignment="1">
      <alignment horizontal="center" vertical="center" wrapText="1"/>
    </xf>
    <xf numFmtId="0" fontId="12" fillId="33" borderId="101" xfId="0" applyFont="1" applyFill="1" applyBorder="1" applyAlignment="1">
      <alignment horizontal="center" vertical="center" wrapText="1"/>
    </xf>
    <xf numFmtId="0" fontId="0" fillId="0" borderId="98" xfId="0" applyBorder="1" applyAlignment="1">
      <alignment horizontal="center" vertical="center" wrapText="1"/>
    </xf>
    <xf numFmtId="0" fontId="0" fillId="0" borderId="67" xfId="0" applyBorder="1" applyAlignment="1">
      <alignment horizontal="center" vertical="center" wrapText="1"/>
    </xf>
    <xf numFmtId="0" fontId="12" fillId="33" borderId="102" xfId="0" applyFont="1" applyFill="1" applyBorder="1" applyAlignment="1">
      <alignment horizontal="center" vertical="center" textRotation="90"/>
    </xf>
    <xf numFmtId="0" fontId="12" fillId="33" borderId="32" xfId="0" applyFont="1" applyFill="1" applyBorder="1" applyAlignment="1">
      <alignment horizontal="center" vertical="center" textRotation="90"/>
    </xf>
    <xf numFmtId="0" fontId="12" fillId="33" borderId="103" xfId="0" applyFont="1" applyFill="1" applyBorder="1" applyAlignment="1">
      <alignment horizontal="center" vertical="center" textRotation="90"/>
    </xf>
    <xf numFmtId="0" fontId="12" fillId="33" borderId="31" xfId="0" applyFont="1" applyFill="1" applyBorder="1" applyAlignment="1">
      <alignment horizontal="center" vertical="center" wrapText="1"/>
    </xf>
    <xf numFmtId="0" fontId="0" fillId="0" borderId="94" xfId="0" applyBorder="1" applyAlignment="1">
      <alignment horizontal="center" vertical="center" wrapText="1"/>
    </xf>
    <xf numFmtId="0" fontId="12" fillId="33" borderId="19" xfId="0" applyFont="1" applyFill="1" applyBorder="1" applyAlignment="1">
      <alignment horizontal="center" vertical="center" wrapText="1"/>
    </xf>
    <xf numFmtId="0" fontId="0" fillId="0" borderId="97" xfId="0" applyBorder="1" applyAlignment="1">
      <alignment horizontal="center" vertical="center" wrapText="1"/>
    </xf>
    <xf numFmtId="0" fontId="12" fillId="33" borderId="72" xfId="0" applyFont="1" applyFill="1" applyBorder="1" applyAlignment="1">
      <alignment horizontal="center" vertical="center" wrapText="1"/>
    </xf>
    <xf numFmtId="0" fontId="0" fillId="0" borderId="104" xfId="0" applyBorder="1" applyAlignment="1">
      <alignment horizontal="center" vertical="center" wrapText="1"/>
    </xf>
    <xf numFmtId="0" fontId="95" fillId="0" borderId="0" xfId="0" applyFont="1" applyAlignment="1">
      <alignment horizontal="center" vertical="center"/>
    </xf>
    <xf numFmtId="0" fontId="8" fillId="0" borderId="37" xfId="0" applyFont="1" applyFill="1" applyBorder="1" applyAlignment="1">
      <alignment vertical="center"/>
    </xf>
    <xf numFmtId="0" fontId="8" fillId="0" borderId="49" xfId="0" applyFont="1" applyFill="1" applyBorder="1" applyAlignment="1">
      <alignment vertical="center"/>
    </xf>
    <xf numFmtId="0" fontId="8" fillId="0" borderId="37" xfId="0" applyFont="1" applyBorder="1" applyAlignment="1">
      <alignment horizontal="justify" vertical="center" wrapText="1"/>
    </xf>
    <xf numFmtId="0" fontId="8" fillId="0" borderId="49" xfId="0" applyFont="1" applyBorder="1" applyAlignment="1">
      <alignment horizontal="justify" vertical="center" wrapText="1"/>
    </xf>
    <xf numFmtId="0" fontId="8" fillId="34" borderId="37" xfId="0" applyFont="1" applyFill="1" applyBorder="1" applyAlignment="1">
      <alignment horizontal="left" vertical="center" wrapText="1"/>
    </xf>
    <xf numFmtId="0" fontId="8" fillId="34" borderId="49" xfId="0" applyFont="1" applyFill="1" applyBorder="1" applyAlignment="1">
      <alignment horizontal="left" vertical="center" wrapText="1"/>
    </xf>
    <xf numFmtId="0" fontId="90" fillId="0" borderId="83" xfId="0" applyFont="1" applyFill="1" applyBorder="1" applyAlignment="1">
      <alignment horizontal="center" vertical="center" wrapText="1"/>
    </xf>
    <xf numFmtId="0" fontId="90" fillId="0" borderId="105" xfId="0" applyFont="1" applyFill="1" applyBorder="1" applyAlignment="1">
      <alignment horizontal="center" vertical="center" wrapText="1"/>
    </xf>
    <xf numFmtId="0" fontId="8" fillId="0" borderId="37"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49" xfId="0" applyFont="1" applyFill="1" applyBorder="1" applyAlignment="1">
      <alignment horizontal="left" vertical="center" wrapText="1"/>
    </xf>
    <xf numFmtId="0" fontId="8" fillId="0" borderId="37" xfId="0" applyFont="1" applyFill="1" applyBorder="1" applyAlignment="1">
      <alignment horizontal="justify" vertical="center" wrapText="1"/>
    </xf>
    <xf numFmtId="0" fontId="8" fillId="0" borderId="49" xfId="0" applyFont="1" applyFill="1" applyBorder="1" applyAlignment="1">
      <alignment horizontal="justify" vertical="center" wrapText="1"/>
    </xf>
    <xf numFmtId="0" fontId="8" fillId="0" borderId="18" xfId="0" applyFont="1" applyBorder="1" applyAlignment="1">
      <alignment horizontal="center" vertical="center" wrapText="1"/>
    </xf>
    <xf numFmtId="0" fontId="8" fillId="0" borderId="45" xfId="0" applyFont="1" applyBorder="1" applyAlignment="1">
      <alignment horizontal="center" vertical="center" wrapText="1"/>
    </xf>
    <xf numFmtId="3" fontId="11" fillId="0" borderId="106" xfId="60" applyNumberFormat="1" applyFont="1" applyBorder="1" applyAlignment="1">
      <alignment horizontal="center" vertical="center"/>
      <protection/>
    </xf>
    <xf numFmtId="3" fontId="8" fillId="0" borderId="107" xfId="59" applyNumberFormat="1" applyFont="1" applyBorder="1" applyAlignment="1">
      <alignment horizontal="center" vertical="center"/>
      <protection/>
    </xf>
    <xf numFmtId="0" fontId="90" fillId="0" borderId="41" xfId="0" applyFont="1" applyFill="1" applyBorder="1" applyAlignment="1">
      <alignment vertical="center"/>
    </xf>
    <xf numFmtId="0" fontId="8" fillId="0" borderId="37" xfId="0" applyFont="1" applyBorder="1" applyAlignment="1">
      <alignment vertical="center" wrapText="1"/>
    </xf>
    <xf numFmtId="0" fontId="8" fillId="0" borderId="49" xfId="0" applyFont="1" applyBorder="1" applyAlignment="1">
      <alignment vertical="center" wrapText="1"/>
    </xf>
    <xf numFmtId="0" fontId="107" fillId="0" borderId="108" xfId="0" applyFont="1" applyFill="1" applyBorder="1" applyAlignment="1">
      <alignment horizontal="left" vertical="top"/>
    </xf>
    <xf numFmtId="0" fontId="107" fillId="0" borderId="109" xfId="0" applyFont="1" applyFill="1" applyBorder="1" applyAlignment="1">
      <alignment horizontal="left" vertical="top"/>
    </xf>
    <xf numFmtId="0" fontId="107" fillId="0" borderId="110" xfId="0" applyFont="1" applyFill="1" applyBorder="1" applyAlignment="1">
      <alignment horizontal="left" vertical="top"/>
    </xf>
    <xf numFmtId="0" fontId="8" fillId="0" borderId="36" xfId="0" applyFont="1" applyBorder="1" applyAlignment="1">
      <alignment vertical="center" wrapText="1"/>
    </xf>
    <xf numFmtId="0" fontId="8" fillId="0" borderId="32" xfId="0" applyFont="1" applyBorder="1" applyAlignment="1">
      <alignment horizontal="center" vertical="center" wrapText="1"/>
    </xf>
    <xf numFmtId="0" fontId="8" fillId="0" borderId="4" xfId="0" applyFont="1" applyBorder="1" applyAlignment="1">
      <alignment horizontal="center" vertical="center"/>
    </xf>
    <xf numFmtId="0" fontId="8" fillId="0" borderId="78" xfId="0" applyFont="1" applyFill="1" applyBorder="1" applyAlignment="1">
      <alignment horizontal="center" vertical="top"/>
    </xf>
    <xf numFmtId="0" fontId="8" fillId="0" borderId="49" xfId="0" applyFont="1" applyFill="1" applyBorder="1" applyAlignment="1">
      <alignment horizontal="center" vertical="top"/>
    </xf>
    <xf numFmtId="0" fontId="13" fillId="33" borderId="111" xfId="0" applyFont="1" applyFill="1" applyBorder="1" applyAlignment="1">
      <alignment horizontal="center" vertical="center"/>
    </xf>
    <xf numFmtId="0" fontId="13" fillId="33" borderId="112" xfId="0" applyFont="1" applyFill="1" applyBorder="1" applyAlignment="1">
      <alignment horizontal="center" vertical="center"/>
    </xf>
    <xf numFmtId="0" fontId="14" fillId="33" borderId="112" xfId="0" applyFont="1" applyFill="1" applyBorder="1" applyAlignment="1">
      <alignment horizontal="center" vertical="center"/>
    </xf>
    <xf numFmtId="0" fontId="14" fillId="33" borderId="113" xfId="0" applyFont="1" applyFill="1" applyBorder="1" applyAlignment="1">
      <alignment horizontal="center" vertical="center"/>
    </xf>
    <xf numFmtId="0" fontId="90" fillId="0" borderId="78" xfId="0" applyFont="1" applyFill="1" applyBorder="1" applyAlignment="1">
      <alignment vertical="center" wrapText="1"/>
    </xf>
    <xf numFmtId="0" fontId="90" fillId="0" borderId="68" xfId="0" applyFont="1" applyFill="1" applyBorder="1" applyAlignment="1">
      <alignment vertical="center" wrapText="1"/>
    </xf>
    <xf numFmtId="49" fontId="12" fillId="0" borderId="90" xfId="0" applyNumberFormat="1" applyFont="1" applyFill="1" applyBorder="1" applyAlignment="1">
      <alignment horizontal="center" vertical="center"/>
    </xf>
    <xf numFmtId="49" fontId="12" fillId="0" borderId="40" xfId="0" applyNumberFormat="1" applyFont="1" applyFill="1" applyBorder="1" applyAlignment="1">
      <alignment horizontal="center" vertical="center"/>
    </xf>
    <xf numFmtId="49" fontId="12" fillId="0" borderId="91" xfId="0" applyNumberFormat="1" applyFont="1" applyFill="1" applyBorder="1" applyAlignment="1">
      <alignment horizontal="center" vertical="center"/>
    </xf>
    <xf numFmtId="0" fontId="12" fillId="33" borderId="92" xfId="55" applyFont="1" applyFill="1" applyBorder="1" applyAlignment="1">
      <alignment horizontal="center" vertical="center"/>
      <protection/>
    </xf>
    <xf numFmtId="0" fontId="12" fillId="33" borderId="93" xfId="55" applyFont="1" applyFill="1" applyBorder="1" applyAlignment="1">
      <alignment horizontal="center" vertical="center"/>
      <protection/>
    </xf>
    <xf numFmtId="0" fontId="12" fillId="33" borderId="94" xfId="55" applyFont="1" applyFill="1" applyBorder="1" applyAlignment="1">
      <alignment horizontal="center" vertical="center"/>
      <protection/>
    </xf>
    <xf numFmtId="0" fontId="12" fillId="33" borderId="67" xfId="0" applyFont="1" applyFill="1" applyBorder="1" applyAlignment="1">
      <alignment horizontal="center" vertical="center" wrapText="1"/>
    </xf>
    <xf numFmtId="49" fontId="12" fillId="0" borderId="0" xfId="0" applyNumberFormat="1" applyFont="1" applyFill="1" applyBorder="1" applyAlignment="1">
      <alignment horizontal="center" vertical="center"/>
    </xf>
    <xf numFmtId="0" fontId="97" fillId="0" borderId="0" xfId="0" applyFont="1" applyFill="1" applyBorder="1" applyAlignment="1">
      <alignment horizontal="left" vertical="center"/>
    </xf>
    <xf numFmtId="0" fontId="11" fillId="0" borderId="17" xfId="0" applyFont="1" applyBorder="1" applyAlignment="1">
      <alignment horizontal="left" vertical="center"/>
    </xf>
    <xf numFmtId="0" fontId="11" fillId="0" borderId="11" xfId="0" applyFont="1" applyBorder="1" applyAlignment="1">
      <alignment horizontal="left" vertical="center"/>
    </xf>
    <xf numFmtId="0" fontId="11" fillId="0" borderId="17"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7" xfId="0" applyFont="1" applyBorder="1" applyAlignment="1">
      <alignment horizontal="left" vertical="center" wrapText="1"/>
    </xf>
    <xf numFmtId="0" fontId="11" fillId="0" borderId="11" xfId="0" applyFont="1" applyBorder="1" applyAlignment="1">
      <alignment horizontal="left" vertical="center" wrapText="1"/>
    </xf>
    <xf numFmtId="0" fontId="8" fillId="34" borderId="53" xfId="0" applyFont="1" applyFill="1" applyBorder="1" applyAlignment="1">
      <alignment horizontal="left" vertical="center" wrapText="1"/>
    </xf>
    <xf numFmtId="0" fontId="8" fillId="34" borderId="48" xfId="0" applyFont="1" applyFill="1" applyBorder="1" applyAlignment="1">
      <alignment horizontal="left" vertical="center" wrapText="1"/>
    </xf>
    <xf numFmtId="0" fontId="8" fillId="0" borderId="53" xfId="0" applyFont="1" applyBorder="1" applyAlignment="1">
      <alignment horizontal="justify" vertical="center" wrapText="1"/>
    </xf>
    <xf numFmtId="0" fontId="8" fillId="0" borderId="48" xfId="0" applyFont="1" applyBorder="1" applyAlignment="1">
      <alignment horizontal="justify" vertical="center" wrapText="1"/>
    </xf>
    <xf numFmtId="0" fontId="12" fillId="33" borderId="102" xfId="0" applyFont="1" applyFill="1" applyBorder="1" applyAlignment="1">
      <alignment horizontal="center" vertical="center" textRotation="90" wrapText="1"/>
    </xf>
    <xf numFmtId="0" fontId="12" fillId="33" borderId="32" xfId="0" applyFont="1" applyFill="1" applyBorder="1" applyAlignment="1">
      <alignment horizontal="center" vertical="center" textRotation="90" wrapText="1"/>
    </xf>
    <xf numFmtId="0" fontId="12" fillId="33" borderId="103" xfId="0" applyFont="1" applyFill="1" applyBorder="1" applyAlignment="1">
      <alignment horizontal="center" vertical="center" textRotation="90" wrapText="1"/>
    </xf>
    <xf numFmtId="0" fontId="8" fillId="0" borderId="53" xfId="0" applyFont="1" applyFill="1" applyBorder="1" applyAlignment="1">
      <alignment vertical="center" wrapText="1"/>
    </xf>
    <xf numFmtId="0" fontId="8" fillId="0" borderId="40" xfId="0" applyFont="1" applyFill="1" applyBorder="1" applyAlignment="1">
      <alignment vertical="center" wrapText="1"/>
    </xf>
    <xf numFmtId="0" fontId="8" fillId="0" borderId="48" xfId="0" applyFont="1" applyFill="1" applyBorder="1" applyAlignment="1">
      <alignment vertical="center" wrapText="1"/>
    </xf>
    <xf numFmtId="178" fontId="8" fillId="0" borderId="53" xfId="52" applyFont="1" applyFill="1" applyBorder="1" applyAlignment="1">
      <alignment vertical="center" wrapText="1"/>
    </xf>
    <xf numFmtId="178" fontId="8" fillId="0" borderId="40" xfId="52" applyFont="1" applyFill="1" applyBorder="1" applyAlignment="1">
      <alignment vertical="center" wrapText="1"/>
    </xf>
    <xf numFmtId="178" fontId="8" fillId="0" borderId="48" xfId="52" applyFont="1" applyFill="1" applyBorder="1" applyAlignment="1">
      <alignment vertical="center" wrapText="1"/>
    </xf>
    <xf numFmtId="0" fontId="93" fillId="0" borderId="0" xfId="0" applyFont="1" applyBorder="1" applyAlignment="1">
      <alignment horizontal="center" vertical="center"/>
    </xf>
    <xf numFmtId="0" fontId="90" fillId="0" borderId="114" xfId="0" applyFont="1" applyFill="1" applyBorder="1" applyAlignment="1">
      <alignment horizontal="left" vertical="center"/>
    </xf>
    <xf numFmtId="0" fontId="90" fillId="0" borderId="46" xfId="0" applyFont="1" applyFill="1" applyBorder="1" applyAlignment="1">
      <alignment horizontal="left" vertical="center"/>
    </xf>
    <xf numFmtId="0" fontId="13" fillId="33" borderId="115" xfId="0" applyFont="1" applyFill="1" applyBorder="1" applyAlignment="1">
      <alignment horizontal="center" vertical="center"/>
    </xf>
    <xf numFmtId="0" fontId="14" fillId="33" borderId="115" xfId="0" applyFont="1" applyFill="1" applyBorder="1" applyAlignment="1">
      <alignment horizontal="center" vertical="center"/>
    </xf>
    <xf numFmtId="0" fontId="14" fillId="33" borderId="116" xfId="0" applyFont="1" applyFill="1" applyBorder="1" applyAlignment="1">
      <alignment horizontal="center" vertical="center"/>
    </xf>
    <xf numFmtId="0" fontId="4" fillId="0" borderId="0" xfId="0" applyFont="1" applyBorder="1" applyAlignment="1">
      <alignment horizontal="center" vertical="center" wrapText="1"/>
    </xf>
    <xf numFmtId="0" fontId="107" fillId="0" borderId="33" xfId="0" applyFont="1" applyFill="1" applyBorder="1" applyAlignment="1">
      <alignment horizontal="left" vertical="top"/>
    </xf>
    <xf numFmtId="49" fontId="93" fillId="0" borderId="0" xfId="0" applyNumberFormat="1" applyFont="1" applyFill="1" applyAlignment="1">
      <alignment horizontal="center" vertical="center"/>
    </xf>
    <xf numFmtId="0" fontId="8" fillId="0" borderId="53" xfId="0" applyFont="1" applyBorder="1" applyAlignment="1">
      <alignment horizontal="left" vertical="center" wrapText="1"/>
    </xf>
    <xf numFmtId="0" fontId="8" fillId="0" borderId="40" xfId="0" applyFont="1" applyBorder="1" applyAlignment="1">
      <alignment horizontal="left" vertical="center" wrapText="1"/>
    </xf>
    <xf numFmtId="0" fontId="8" fillId="0" borderId="48" xfId="0" applyFont="1" applyBorder="1" applyAlignment="1">
      <alignment horizontal="left" vertical="center" wrapText="1"/>
    </xf>
    <xf numFmtId="0" fontId="11" fillId="0" borderId="11" xfId="0" applyFont="1" applyBorder="1" applyAlignment="1">
      <alignment horizontal="center" vertical="center" wrapText="1"/>
    </xf>
    <xf numFmtId="0" fontId="11" fillId="0" borderId="16" xfId="0" applyFont="1" applyBorder="1" applyAlignment="1">
      <alignment horizontal="center" vertical="center" wrapText="1"/>
    </xf>
    <xf numFmtId="0" fontId="12" fillId="0" borderId="90" xfId="55" applyFont="1" applyFill="1" applyBorder="1" applyAlignment="1">
      <alignment horizontal="center" vertical="center"/>
      <protection/>
    </xf>
    <xf numFmtId="0" fontId="12" fillId="0" borderId="40" xfId="55" applyFont="1" applyFill="1" applyBorder="1" applyAlignment="1">
      <alignment horizontal="center" vertical="center"/>
      <protection/>
    </xf>
    <xf numFmtId="0" fontId="12" fillId="0" borderId="117" xfId="55" applyFont="1" applyFill="1" applyBorder="1" applyAlignment="1">
      <alignment horizontal="center" vertical="center"/>
      <protection/>
    </xf>
    <xf numFmtId="0" fontId="8" fillId="0" borderId="53" xfId="55" applyFont="1" applyBorder="1" applyAlignment="1">
      <alignment horizontal="left" vertical="center" wrapText="1"/>
      <protection/>
    </xf>
    <xf numFmtId="0" fontId="8" fillId="0" borderId="40" xfId="55" applyFont="1" applyBorder="1" applyAlignment="1">
      <alignment horizontal="left" vertical="center" wrapText="1"/>
      <protection/>
    </xf>
    <xf numFmtId="0" fontId="8" fillId="0" borderId="48" xfId="55" applyFont="1" applyBorder="1" applyAlignment="1">
      <alignment horizontal="left" vertical="center" wrapText="1"/>
      <protection/>
    </xf>
    <xf numFmtId="0" fontId="8" fillId="0" borderId="32" xfId="0" applyFont="1" applyFill="1" applyBorder="1" applyAlignment="1">
      <alignment horizontal="center" vertical="center" wrapText="1"/>
    </xf>
    <xf numFmtId="0" fontId="8" fillId="0" borderId="53"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12" fillId="0" borderId="50" xfId="55" applyFont="1" applyFill="1" applyBorder="1" applyAlignment="1">
      <alignment horizontal="center" vertical="center"/>
      <protection/>
    </xf>
    <xf numFmtId="0" fontId="12" fillId="33" borderId="102" xfId="55" applyFont="1" applyFill="1" applyBorder="1" applyAlignment="1">
      <alignment horizontal="center" vertical="center" textRotation="90"/>
      <protection/>
    </xf>
    <xf numFmtId="0" fontId="12" fillId="33" borderId="32" xfId="55" applyFont="1" applyFill="1" applyBorder="1" applyAlignment="1">
      <alignment horizontal="center" vertical="center" textRotation="90"/>
      <protection/>
    </xf>
    <xf numFmtId="0" fontId="12" fillId="33" borderId="103" xfId="55" applyFont="1" applyFill="1" applyBorder="1" applyAlignment="1">
      <alignment horizontal="center" vertical="center" textRotation="90"/>
      <protection/>
    </xf>
    <xf numFmtId="0" fontId="12" fillId="33" borderId="12" xfId="55" applyFont="1" applyFill="1" applyBorder="1" applyAlignment="1">
      <alignment horizontal="center" vertical="center"/>
      <protection/>
    </xf>
    <xf numFmtId="0" fontId="12" fillId="33" borderId="16" xfId="55" applyFont="1" applyFill="1" applyBorder="1" applyAlignment="1">
      <alignment horizontal="center" vertical="center"/>
      <protection/>
    </xf>
    <xf numFmtId="0" fontId="12" fillId="33" borderId="101" xfId="55" applyFont="1" applyFill="1" applyBorder="1" applyAlignment="1">
      <alignment horizontal="center" vertical="center" wrapText="1"/>
      <protection/>
    </xf>
    <xf numFmtId="0" fontId="12" fillId="33" borderId="98" xfId="55" applyFont="1" applyFill="1" applyBorder="1" applyAlignment="1">
      <alignment horizontal="center" vertical="center" wrapText="1"/>
      <protection/>
    </xf>
    <xf numFmtId="0" fontId="12" fillId="33" borderId="67" xfId="55" applyFont="1" applyFill="1" applyBorder="1" applyAlignment="1">
      <alignment horizontal="center" vertical="center" wrapText="1"/>
      <protection/>
    </xf>
    <xf numFmtId="0" fontId="13" fillId="33" borderId="111" xfId="55" applyFont="1" applyFill="1" applyBorder="1" applyAlignment="1">
      <alignment horizontal="center" vertical="center"/>
      <protection/>
    </xf>
    <xf numFmtId="0" fontId="13" fillId="33" borderId="112" xfId="55" applyFont="1" applyFill="1" applyBorder="1" applyAlignment="1">
      <alignment horizontal="center" vertical="center"/>
      <protection/>
    </xf>
    <xf numFmtId="0" fontId="13" fillId="33" borderId="113" xfId="55" applyFont="1" applyFill="1" applyBorder="1" applyAlignment="1">
      <alignment horizontal="center" vertical="center"/>
      <protection/>
    </xf>
    <xf numFmtId="0" fontId="12" fillId="33" borderId="90" xfId="55" applyFont="1" applyFill="1" applyBorder="1" applyAlignment="1">
      <alignment horizontal="center" vertical="center"/>
      <protection/>
    </xf>
    <xf numFmtId="0" fontId="12" fillId="33" borderId="40" xfId="55" applyFont="1" applyFill="1" applyBorder="1" applyAlignment="1">
      <alignment horizontal="center" vertical="center"/>
      <protection/>
    </xf>
    <xf numFmtId="0" fontId="12" fillId="33" borderId="91" xfId="55" applyFont="1" applyFill="1" applyBorder="1" applyAlignment="1">
      <alignment horizontal="center" vertical="center"/>
      <protection/>
    </xf>
    <xf numFmtId="0" fontId="12" fillId="33" borderId="4" xfId="55" applyFont="1" applyFill="1" applyBorder="1" applyAlignment="1">
      <alignment horizontal="center" vertical="center" wrapText="1"/>
      <protection/>
    </xf>
    <xf numFmtId="0" fontId="0" fillId="0" borderId="51" xfId="0" applyBorder="1" applyAlignment="1">
      <alignment horizontal="center" vertical="center" wrapText="1"/>
    </xf>
    <xf numFmtId="0" fontId="12" fillId="33" borderId="15" xfId="55" applyFont="1" applyFill="1" applyBorder="1" applyAlignment="1">
      <alignment horizontal="center" vertical="center" wrapText="1"/>
      <protection/>
    </xf>
    <xf numFmtId="0" fontId="0" fillId="0" borderId="52" xfId="0" applyBorder="1" applyAlignment="1">
      <alignment horizontal="center" vertical="center" wrapText="1"/>
    </xf>
    <xf numFmtId="0" fontId="8" fillId="0" borderId="18" xfId="58" applyFont="1" applyBorder="1" applyAlignment="1" applyProtection="1">
      <alignment horizontal="center" vertical="center" wrapText="1"/>
      <protection hidden="1" locked="0"/>
    </xf>
    <xf numFmtId="0" fontId="8" fillId="0" borderId="32" xfId="58" applyFont="1" applyBorder="1" applyAlignment="1" applyProtection="1">
      <alignment horizontal="center" vertical="center" wrapText="1"/>
      <protection hidden="1" locked="0"/>
    </xf>
    <xf numFmtId="0" fontId="8" fillId="0" borderId="45" xfId="58" applyFont="1" applyBorder="1" applyAlignment="1" applyProtection="1">
      <alignment horizontal="center" vertical="center" wrapText="1"/>
      <protection hidden="1" locked="0"/>
    </xf>
    <xf numFmtId="0" fontId="8" fillId="0" borderId="53" xfId="0" applyFont="1" applyFill="1" applyBorder="1" applyAlignment="1">
      <alignment horizontal="justify" vertical="center" wrapText="1"/>
    </xf>
    <xf numFmtId="0" fontId="8" fillId="0" borderId="48" xfId="0" applyFont="1" applyFill="1" applyBorder="1" applyAlignment="1">
      <alignment horizontal="justify" vertical="center" wrapText="1"/>
    </xf>
    <xf numFmtId="0" fontId="0" fillId="0" borderId="40" xfId="0" applyBorder="1" applyAlignment="1">
      <alignment horizontal="left" vertical="center" wrapText="1"/>
    </xf>
    <xf numFmtId="0" fontId="0" fillId="0" borderId="48" xfId="0" applyBorder="1" applyAlignment="1">
      <alignment horizontal="left" vertical="center" wrapText="1"/>
    </xf>
    <xf numFmtId="0" fontId="12" fillId="33" borderId="31" xfId="55" applyFont="1" applyFill="1" applyBorder="1" applyAlignment="1">
      <alignment horizontal="center" vertical="center" wrapText="1"/>
      <protection/>
    </xf>
    <xf numFmtId="0" fontId="12" fillId="33" borderId="72" xfId="55" applyFont="1" applyFill="1" applyBorder="1" applyAlignment="1">
      <alignment horizontal="center" vertical="center" wrapText="1"/>
      <protection/>
    </xf>
    <xf numFmtId="0" fontId="8" fillId="0" borderId="18" xfId="58" applyFont="1" applyFill="1" applyBorder="1" applyAlignment="1" applyProtection="1">
      <alignment horizontal="center" vertical="center"/>
      <protection hidden="1" locked="0"/>
    </xf>
    <xf numFmtId="0" fontId="8" fillId="0" borderId="32" xfId="58" applyFont="1" applyFill="1" applyBorder="1" applyAlignment="1" applyProtection="1">
      <alignment horizontal="center" vertical="center"/>
      <protection hidden="1" locked="0"/>
    </xf>
    <xf numFmtId="0" fontId="8" fillId="0" borderId="45" xfId="58" applyFont="1" applyFill="1" applyBorder="1" applyAlignment="1" applyProtection="1">
      <alignment horizontal="center" vertical="center"/>
      <protection hidden="1" locked="0"/>
    </xf>
    <xf numFmtId="0" fontId="8" fillId="0" borderId="18" xfId="58" applyFont="1" applyBorder="1" applyAlignment="1" applyProtection="1">
      <alignment horizontal="center" vertical="center"/>
      <protection hidden="1" locked="0"/>
    </xf>
    <xf numFmtId="0" fontId="8" fillId="0" borderId="32" xfId="58" applyFont="1" applyBorder="1" applyAlignment="1" applyProtection="1">
      <alignment horizontal="center" vertical="center"/>
      <protection hidden="1" locked="0"/>
    </xf>
    <xf numFmtId="0" fontId="8" fillId="0" borderId="45" xfId="58" applyFont="1" applyBorder="1" applyAlignment="1" applyProtection="1">
      <alignment horizontal="center" vertical="center"/>
      <protection hidden="1" locked="0"/>
    </xf>
    <xf numFmtId="0" fontId="8" fillId="0" borderId="53" xfId="55" applyFont="1" applyBorder="1" applyAlignment="1">
      <alignment vertical="center" wrapText="1"/>
      <protection/>
    </xf>
    <xf numFmtId="0" fontId="8" fillId="0" borderId="40" xfId="55" applyFont="1" applyBorder="1" applyAlignment="1">
      <alignment vertical="center" wrapText="1"/>
      <protection/>
    </xf>
    <xf numFmtId="0" fontId="8" fillId="0" borderId="18" xfId="58" applyFont="1" applyFill="1" applyBorder="1" applyAlignment="1" applyProtection="1">
      <alignment horizontal="center" vertical="center" wrapText="1"/>
      <protection hidden="1" locked="0"/>
    </xf>
    <xf numFmtId="0" fontId="8" fillId="0" borderId="32" xfId="58" applyFont="1" applyFill="1" applyBorder="1" applyAlignment="1" applyProtection="1">
      <alignment horizontal="center" vertical="center" wrapText="1"/>
      <protection hidden="1" locked="0"/>
    </xf>
    <xf numFmtId="0" fontId="0" fillId="0" borderId="45" xfId="0" applyBorder="1" applyAlignment="1">
      <alignment horizontal="center" vertical="center" wrapText="1"/>
    </xf>
    <xf numFmtId="0" fontId="8" fillId="34" borderId="18" xfId="58" applyFont="1" applyFill="1" applyBorder="1" applyAlignment="1" applyProtection="1">
      <alignment horizontal="center" vertical="center"/>
      <protection hidden="1" locked="0"/>
    </xf>
    <xf numFmtId="0" fontId="8" fillId="34" borderId="32" xfId="58" applyFont="1" applyFill="1" applyBorder="1" applyAlignment="1" applyProtection="1">
      <alignment horizontal="center" vertical="center"/>
      <protection hidden="1" locked="0"/>
    </xf>
    <xf numFmtId="0" fontId="8" fillId="34" borderId="45" xfId="58" applyFont="1" applyFill="1" applyBorder="1" applyAlignment="1" applyProtection="1">
      <alignment horizontal="center" vertical="center"/>
      <protection hidden="1" locked="0"/>
    </xf>
    <xf numFmtId="0" fontId="8" fillId="0" borderId="53" xfId="0" applyFont="1" applyBorder="1" applyAlignment="1">
      <alignment vertical="center" wrapText="1"/>
    </xf>
    <xf numFmtId="0" fontId="8" fillId="0" borderId="40" xfId="0" applyFont="1" applyBorder="1" applyAlignment="1">
      <alignment vertical="center" wrapText="1"/>
    </xf>
    <xf numFmtId="0" fontId="8" fillId="0" borderId="48" xfId="0" applyFont="1" applyBorder="1" applyAlignment="1">
      <alignment vertical="center" wrapText="1"/>
    </xf>
    <xf numFmtId="0" fontId="0" fillId="0" borderId="48" xfId="0" applyBorder="1" applyAlignment="1">
      <alignment vertical="center" wrapText="1"/>
    </xf>
    <xf numFmtId="0" fontId="8" fillId="0" borderId="53" xfId="55" applyFont="1" applyFill="1" applyBorder="1" applyAlignment="1">
      <alignment horizontal="justify" vertical="center" wrapText="1"/>
      <protection/>
    </xf>
    <xf numFmtId="0" fontId="8" fillId="0" borderId="48" xfId="55" applyFont="1" applyFill="1" applyBorder="1" applyAlignment="1">
      <alignment horizontal="justify" vertical="center" wrapText="1"/>
      <protection/>
    </xf>
    <xf numFmtId="0" fontId="11" fillId="0" borderId="17" xfId="58" applyFont="1" applyFill="1" applyBorder="1" applyAlignment="1" applyProtection="1">
      <alignment horizontal="left" vertical="center" wrapText="1"/>
      <protection hidden="1" locked="0"/>
    </xf>
    <xf numFmtId="0" fontId="11" fillId="0" borderId="11" xfId="58" applyFont="1" applyFill="1" applyBorder="1" applyAlignment="1" applyProtection="1">
      <alignment horizontal="left" vertical="center" wrapText="1"/>
      <protection hidden="1" locked="0"/>
    </xf>
    <xf numFmtId="0" fontId="8" fillId="0" borderId="45" xfId="58" applyFont="1" applyFill="1" applyBorder="1" applyAlignment="1" applyProtection="1">
      <alignment horizontal="center" vertical="center" wrapText="1"/>
      <protection hidden="1" locked="0"/>
    </xf>
    <xf numFmtId="0" fontId="8" fillId="0" borderId="53" xfId="55" applyFont="1" applyBorder="1" applyAlignment="1">
      <alignment horizontal="justify" vertical="center" wrapText="1"/>
      <protection/>
    </xf>
    <xf numFmtId="0" fontId="8" fillId="0" borderId="40" xfId="55" applyFont="1" applyBorder="1" applyAlignment="1">
      <alignment horizontal="justify" vertical="center" wrapText="1"/>
      <protection/>
    </xf>
    <xf numFmtId="0" fontId="8" fillId="0" borderId="48" xfId="55" applyFont="1" applyBorder="1" applyAlignment="1">
      <alignment horizontal="justify" vertical="center" wrapText="1"/>
      <protection/>
    </xf>
    <xf numFmtId="0" fontId="8" fillId="0" borderId="53" xfId="55" applyFont="1" applyFill="1" applyBorder="1" applyAlignment="1">
      <alignment horizontal="left" vertical="center" wrapText="1"/>
      <protection/>
    </xf>
    <xf numFmtId="0" fontId="8" fillId="0" borderId="48" xfId="55" applyFont="1" applyFill="1" applyBorder="1" applyAlignment="1">
      <alignment horizontal="left" vertical="center" wrapText="1"/>
      <protection/>
    </xf>
    <xf numFmtId="0" fontId="8" fillId="0" borderId="13" xfId="55" applyFont="1" applyBorder="1" applyAlignment="1">
      <alignment vertical="center" wrapText="1"/>
      <protection/>
    </xf>
    <xf numFmtId="0" fontId="8" fillId="0" borderId="40" xfId="0" applyFont="1" applyBorder="1" applyAlignment="1">
      <alignment horizontal="justify" vertical="center" wrapText="1"/>
    </xf>
    <xf numFmtId="0" fontId="0" fillId="0" borderId="48" xfId="0" applyFill="1" applyBorder="1" applyAlignment="1">
      <alignment vertical="center"/>
    </xf>
    <xf numFmtId="0" fontId="8" fillId="0" borderId="40" xfId="55" applyFont="1" applyFill="1" applyBorder="1" applyAlignment="1">
      <alignment horizontal="left" vertical="center" wrapText="1"/>
      <protection/>
    </xf>
    <xf numFmtId="0" fontId="8" fillId="34" borderId="53" xfId="55" applyFont="1" applyFill="1" applyBorder="1" applyAlignment="1">
      <alignment horizontal="left" vertical="center"/>
      <protection/>
    </xf>
    <xf numFmtId="0" fontId="8" fillId="34" borderId="40" xfId="55" applyFont="1" applyFill="1" applyBorder="1" applyAlignment="1">
      <alignment horizontal="left" vertical="center"/>
      <protection/>
    </xf>
    <xf numFmtId="0" fontId="8" fillId="34" borderId="48" xfId="55" applyFont="1" applyFill="1" applyBorder="1" applyAlignment="1">
      <alignment horizontal="left" vertical="center"/>
      <protection/>
    </xf>
    <xf numFmtId="0" fontId="8" fillId="0" borderId="53" xfId="55" applyFont="1" applyFill="1" applyBorder="1" applyAlignment="1">
      <alignment vertical="center" wrapText="1"/>
      <protection/>
    </xf>
    <xf numFmtId="0" fontId="8" fillId="0" borderId="40" xfId="55" applyFont="1" applyFill="1" applyBorder="1" applyAlignment="1">
      <alignment vertical="center" wrapText="1"/>
      <protection/>
    </xf>
    <xf numFmtId="0" fontId="8" fillId="0" borderId="48" xfId="55" applyFont="1" applyFill="1" applyBorder="1" applyAlignment="1">
      <alignment vertical="center" wrapText="1"/>
      <protection/>
    </xf>
    <xf numFmtId="0" fontId="0" fillId="0" borderId="40" xfId="0" applyFill="1" applyBorder="1" applyAlignment="1">
      <alignment vertical="center" wrapText="1"/>
    </xf>
    <xf numFmtId="0" fontId="0" fillId="0" borderId="48" xfId="0" applyFill="1" applyBorder="1" applyAlignment="1">
      <alignment vertical="center" wrapText="1"/>
    </xf>
    <xf numFmtId="0" fontId="8" fillId="34" borderId="13" xfId="55" applyFont="1" applyFill="1" applyBorder="1" applyAlignment="1">
      <alignment horizontal="justify" vertical="center" wrapText="1"/>
      <protection/>
    </xf>
    <xf numFmtId="0" fontId="0" fillId="0" borderId="48" xfId="0" applyFont="1" applyFill="1" applyBorder="1" applyAlignment="1">
      <alignment vertical="center"/>
    </xf>
    <xf numFmtId="0" fontId="0" fillId="0" borderId="45" xfId="0" applyFill="1" applyBorder="1" applyAlignment="1">
      <alignment vertical="center"/>
    </xf>
    <xf numFmtId="0" fontId="11" fillId="34" borderId="17" xfId="58" applyFont="1" applyFill="1" applyBorder="1" applyAlignment="1" applyProtection="1">
      <alignment horizontal="left" vertical="center"/>
      <protection hidden="1" locked="0"/>
    </xf>
    <xf numFmtId="0" fontId="11" fillId="34" borderId="20" xfId="58" applyFont="1" applyFill="1" applyBorder="1" applyAlignment="1" applyProtection="1">
      <alignment horizontal="left" vertical="center"/>
      <protection hidden="1" locked="0"/>
    </xf>
    <xf numFmtId="0" fontId="12" fillId="33" borderId="0" xfId="55" applyFont="1" applyFill="1" applyBorder="1" applyAlignment="1">
      <alignment horizontal="right" vertical="center"/>
      <protection/>
    </xf>
    <xf numFmtId="0" fontId="11" fillId="34" borderId="53" xfId="55" applyFont="1" applyFill="1" applyBorder="1" applyAlignment="1">
      <alignment vertical="center" wrapText="1"/>
      <protection/>
    </xf>
    <xf numFmtId="0" fontId="11" fillId="34" borderId="40" xfId="55" applyFont="1" applyFill="1" applyBorder="1" applyAlignment="1">
      <alignment vertical="center" wrapText="1"/>
      <protection/>
    </xf>
    <xf numFmtId="0" fontId="11" fillId="34" borderId="48" xfId="55" applyFont="1" applyFill="1" applyBorder="1" applyAlignment="1">
      <alignment vertical="center" wrapText="1"/>
      <protection/>
    </xf>
    <xf numFmtId="0" fontId="8" fillId="34" borderId="18" xfId="58" applyFont="1" applyFill="1" applyBorder="1" applyAlignment="1" applyProtection="1">
      <alignment horizontal="center" vertical="center" wrapText="1"/>
      <protection hidden="1" locked="0"/>
    </xf>
    <xf numFmtId="0" fontId="0" fillId="0" borderId="32" xfId="0" applyBorder="1" applyAlignment="1">
      <alignment horizontal="center" vertical="center" wrapText="1"/>
    </xf>
    <xf numFmtId="0" fontId="0" fillId="0" borderId="45" xfId="0" applyFill="1" applyBorder="1" applyAlignment="1">
      <alignment horizontal="center" vertical="center"/>
    </xf>
    <xf numFmtId="0" fontId="11" fillId="0" borderId="98" xfId="0" applyFont="1" applyBorder="1" applyAlignment="1">
      <alignment horizontal="center" vertical="center" wrapText="1"/>
    </xf>
    <xf numFmtId="0" fontId="11" fillId="0" borderId="67" xfId="0" applyFont="1" applyBorder="1" applyAlignment="1">
      <alignment horizontal="center" vertical="center" wrapText="1"/>
    </xf>
    <xf numFmtId="0" fontId="0" fillId="0" borderId="45" xfId="0" applyFill="1" applyBorder="1" applyAlignment="1">
      <alignment vertical="center" wrapText="1"/>
    </xf>
    <xf numFmtId="0" fontId="8" fillId="34" borderId="53" xfId="0" applyFont="1" applyFill="1" applyBorder="1" applyAlignment="1">
      <alignment horizontal="justify" vertical="center" wrapText="1"/>
    </xf>
    <xf numFmtId="0" fontId="8" fillId="34" borderId="48" xfId="0" applyFont="1" applyFill="1" applyBorder="1" applyAlignment="1">
      <alignment horizontal="justify" vertical="center" wrapText="1"/>
    </xf>
    <xf numFmtId="0" fontId="8" fillId="0" borderId="48" xfId="55" applyFont="1" applyBorder="1" applyAlignment="1">
      <alignment vertical="center" wrapText="1"/>
      <protection/>
    </xf>
    <xf numFmtId="0" fontId="0" fillId="0" borderId="40" xfId="0" applyFont="1" applyFill="1" applyBorder="1" applyAlignment="1">
      <alignment vertical="center" wrapText="1"/>
    </xf>
    <xf numFmtId="0" fontId="0" fillId="0" borderId="48" xfId="0" applyFont="1" applyFill="1" applyBorder="1" applyAlignment="1">
      <alignment vertical="center" wrapText="1"/>
    </xf>
    <xf numFmtId="0" fontId="8" fillId="0" borderId="40" xfId="55" applyFont="1" applyFill="1" applyBorder="1" applyAlignment="1">
      <alignment horizontal="justify" vertical="center" wrapText="1"/>
      <protection/>
    </xf>
    <xf numFmtId="0" fontId="8" fillId="34" borderId="18" xfId="0" applyFont="1" applyFill="1" applyBorder="1" applyAlignment="1">
      <alignment horizontal="center" vertical="center"/>
    </xf>
    <xf numFmtId="0" fontId="8" fillId="34" borderId="45" xfId="0" applyFont="1" applyFill="1" applyBorder="1" applyAlignment="1">
      <alignment horizontal="center" vertical="center"/>
    </xf>
    <xf numFmtId="0" fontId="8" fillId="34" borderId="53" xfId="55" applyFont="1" applyFill="1" applyBorder="1" applyAlignment="1">
      <alignment horizontal="justify" vertical="center" wrapText="1"/>
      <protection/>
    </xf>
    <xf numFmtId="0" fontId="8" fillId="34" borderId="40" xfId="55" applyFont="1" applyFill="1" applyBorder="1" applyAlignment="1">
      <alignment horizontal="justify" vertical="center" wrapText="1"/>
      <protection/>
    </xf>
    <xf numFmtId="0" fontId="8" fillId="34" borderId="48" xfId="55" applyFont="1" applyFill="1" applyBorder="1" applyAlignment="1">
      <alignment horizontal="justify" vertical="center" wrapText="1"/>
      <protection/>
    </xf>
    <xf numFmtId="0" fontId="8" fillId="34" borderId="53" xfId="0" applyFont="1" applyFill="1" applyBorder="1" applyAlignment="1">
      <alignment vertical="center" wrapText="1"/>
    </xf>
    <xf numFmtId="0" fontId="8" fillId="34" borderId="48" xfId="0" applyFont="1" applyFill="1" applyBorder="1" applyAlignment="1">
      <alignment vertical="center" wrapText="1"/>
    </xf>
    <xf numFmtId="0" fontId="12" fillId="33" borderId="37" xfId="55" applyFont="1" applyFill="1" applyBorder="1" applyAlignment="1">
      <alignment horizontal="center" vertical="center" wrapText="1"/>
      <protection/>
    </xf>
    <xf numFmtId="0" fontId="0" fillId="0" borderId="118" xfId="0" applyBorder="1" applyAlignment="1">
      <alignment horizontal="center" vertical="center" wrapText="1"/>
    </xf>
    <xf numFmtId="0" fontId="8" fillId="34" borderId="53" xfId="55" applyFont="1" applyFill="1" applyBorder="1" applyAlignment="1">
      <alignment vertical="center" wrapText="1"/>
      <protection/>
    </xf>
    <xf numFmtId="0" fontId="0" fillId="0" borderId="40" xfId="0" applyBorder="1" applyAlignment="1">
      <alignment vertical="center" wrapText="1"/>
    </xf>
    <xf numFmtId="0" fontId="11" fillId="34" borderId="11" xfId="58" applyFont="1" applyFill="1" applyBorder="1" applyAlignment="1" applyProtection="1">
      <alignment horizontal="left" vertical="center"/>
      <protection hidden="1" locked="0"/>
    </xf>
    <xf numFmtId="0" fontId="11" fillId="0" borderId="11" xfId="58" applyFont="1" applyBorder="1" applyAlignment="1" applyProtection="1">
      <alignment horizontal="left" vertical="center"/>
      <protection hidden="1" locked="0"/>
    </xf>
    <xf numFmtId="0" fontId="12" fillId="33" borderId="18" xfId="55" applyFont="1" applyFill="1" applyBorder="1" applyAlignment="1">
      <alignment horizontal="center" vertical="center" wrapText="1"/>
      <protection/>
    </xf>
    <xf numFmtId="0" fontId="0" fillId="0" borderId="103" xfId="0" applyBorder="1" applyAlignment="1">
      <alignment horizontal="center" vertical="center" wrapText="1"/>
    </xf>
    <xf numFmtId="0" fontId="12" fillId="33" borderId="19" xfId="55" applyFont="1" applyFill="1" applyBorder="1" applyAlignment="1">
      <alignment horizontal="center" vertical="center" wrapText="1"/>
      <protection/>
    </xf>
    <xf numFmtId="0" fontId="16" fillId="0" borderId="0" xfId="55" applyFont="1" applyAlignment="1">
      <alignment horizontal="left" wrapText="1"/>
      <protection/>
    </xf>
    <xf numFmtId="0" fontId="17" fillId="0" borderId="0" xfId="55" applyFont="1" applyAlignment="1">
      <alignment horizontal="left" wrapText="1"/>
      <protection/>
    </xf>
    <xf numFmtId="0" fontId="11" fillId="0" borderId="17" xfId="58" applyFont="1" applyBorder="1" applyAlignment="1" applyProtection="1">
      <alignment horizontal="left" vertical="center"/>
      <protection hidden="1" locked="0"/>
    </xf>
    <xf numFmtId="0" fontId="11" fillId="0" borderId="53" xfId="55" applyFont="1" applyBorder="1" applyAlignment="1">
      <alignment vertical="center" wrapText="1"/>
      <protection/>
    </xf>
    <xf numFmtId="0" fontId="11" fillId="0" borderId="48" xfId="55" applyFont="1" applyBorder="1" applyAlignment="1">
      <alignment vertical="center" wrapText="1"/>
      <protection/>
    </xf>
    <xf numFmtId="0" fontId="8" fillId="0" borderId="53" xfId="55" applyFont="1" applyBorder="1" applyAlignment="1">
      <alignment vertical="center"/>
      <protection/>
    </xf>
    <xf numFmtId="0" fontId="8" fillId="0" borderId="40" xfId="55" applyFont="1" applyBorder="1" applyAlignment="1">
      <alignment vertical="center"/>
      <protection/>
    </xf>
    <xf numFmtId="0" fontId="8" fillId="0" borderId="48" xfId="55" applyFont="1" applyBorder="1" applyAlignment="1">
      <alignment vertical="center"/>
      <protection/>
    </xf>
    <xf numFmtId="0" fontId="8" fillId="0" borderId="13" xfId="55" applyFont="1" applyBorder="1" applyAlignment="1">
      <alignment vertical="center"/>
      <protection/>
    </xf>
    <xf numFmtId="0" fontId="8" fillId="0" borderId="27" xfId="55" applyFont="1" applyBorder="1" applyAlignment="1">
      <alignment vertical="center"/>
      <protection/>
    </xf>
    <xf numFmtId="0" fontId="11" fillId="0" borderId="17" xfId="55" applyFont="1" applyFill="1" applyBorder="1" applyAlignment="1">
      <alignment horizontal="left" vertical="center" wrapText="1"/>
      <protection/>
    </xf>
    <xf numFmtId="0" fontId="11" fillId="0" borderId="11" xfId="55" applyFont="1" applyFill="1" applyBorder="1" applyAlignment="1">
      <alignment horizontal="left" vertical="center" wrapText="1"/>
      <protection/>
    </xf>
    <xf numFmtId="0" fontId="11" fillId="0" borderId="16" xfId="55" applyFont="1" applyFill="1" applyBorder="1" applyAlignment="1">
      <alignment horizontal="left" vertical="center" wrapText="1"/>
      <protection/>
    </xf>
    <xf numFmtId="0" fontId="14" fillId="33" borderId="112" xfId="55" applyFont="1" applyFill="1" applyBorder="1" applyAlignment="1">
      <alignment horizontal="center" vertical="center"/>
      <protection/>
    </xf>
    <xf numFmtId="0" fontId="14" fillId="33" borderId="113" xfId="55" applyFont="1" applyFill="1" applyBorder="1" applyAlignment="1">
      <alignment horizontal="center" vertical="center"/>
      <protection/>
    </xf>
    <xf numFmtId="0" fontId="11" fillId="0" borderId="17" xfId="55" applyFont="1" applyBorder="1" applyAlignment="1">
      <alignment horizontal="left" vertical="center"/>
      <protection/>
    </xf>
    <xf numFmtId="0" fontId="11" fillId="0" borderId="11" xfId="55" applyFont="1" applyBorder="1" applyAlignment="1">
      <alignment horizontal="left" vertical="center"/>
      <protection/>
    </xf>
    <xf numFmtId="0" fontId="11" fillId="0" borderId="16" xfId="55" applyFont="1" applyBorder="1" applyAlignment="1">
      <alignment horizontal="left" vertical="center"/>
      <protection/>
    </xf>
    <xf numFmtId="0" fontId="12" fillId="0" borderId="90" xfId="55" applyFont="1" applyBorder="1" applyAlignment="1">
      <alignment horizontal="center" vertical="center"/>
      <protection/>
    </xf>
    <xf numFmtId="0" fontId="12" fillId="0" borderId="40" xfId="55" applyFont="1" applyBorder="1" applyAlignment="1">
      <alignment horizontal="center" vertical="center"/>
      <protection/>
    </xf>
    <xf numFmtId="0" fontId="12" fillId="0" borderId="91" xfId="55" applyFont="1" applyBorder="1" applyAlignment="1">
      <alignment horizontal="center" vertical="center"/>
      <protection/>
    </xf>
    <xf numFmtId="0" fontId="12" fillId="33" borderId="119" xfId="55" applyFont="1" applyFill="1" applyBorder="1" applyAlignment="1">
      <alignment horizontal="center" vertical="center"/>
      <protection/>
    </xf>
    <xf numFmtId="0" fontId="12" fillId="33" borderId="120" xfId="55" applyFont="1" applyFill="1" applyBorder="1" applyAlignment="1">
      <alignment horizontal="center" vertical="center"/>
      <protection/>
    </xf>
    <xf numFmtId="0" fontId="12" fillId="0" borderId="102" xfId="55" applyFont="1" applyBorder="1" applyAlignment="1">
      <alignment horizontal="center" vertical="center" textRotation="90" wrapText="1"/>
      <protection/>
    </xf>
    <xf numFmtId="0" fontId="12" fillId="0" borderId="32" xfId="55" applyFont="1" applyBorder="1" applyAlignment="1">
      <alignment horizontal="center" vertical="center" textRotation="90" wrapText="1"/>
      <protection/>
    </xf>
    <xf numFmtId="0" fontId="12" fillId="0" borderId="103" xfId="55" applyFont="1" applyBorder="1" applyAlignment="1">
      <alignment horizontal="center" vertical="center" textRotation="90" wrapText="1"/>
      <protection/>
    </xf>
    <xf numFmtId="0" fontId="12" fillId="33" borderId="101" xfId="55" applyFont="1" applyFill="1" applyBorder="1" applyAlignment="1">
      <alignment horizontal="center" vertical="center"/>
      <protection/>
    </xf>
    <xf numFmtId="0" fontId="12" fillId="33" borderId="98" xfId="55" applyFont="1" applyFill="1" applyBorder="1" applyAlignment="1">
      <alignment horizontal="center" vertical="center"/>
      <protection/>
    </xf>
    <xf numFmtId="0" fontId="12" fillId="33" borderId="67" xfId="55" applyFont="1" applyFill="1" applyBorder="1" applyAlignment="1">
      <alignment horizontal="center" vertical="center"/>
      <protection/>
    </xf>
    <xf numFmtId="0" fontId="8" fillId="0" borderId="37" xfId="55" applyFont="1" applyFill="1" applyBorder="1" applyAlignment="1">
      <alignment horizontal="left" vertical="center" wrapText="1"/>
      <protection/>
    </xf>
    <xf numFmtId="0" fontId="8" fillId="0" borderId="36" xfId="55" applyFont="1" applyFill="1" applyBorder="1" applyAlignment="1">
      <alignment horizontal="left" vertical="center" wrapText="1"/>
      <protection/>
    </xf>
    <xf numFmtId="0" fontId="8" fillId="0" borderId="78" xfId="0" applyFont="1" applyFill="1" applyBorder="1" applyAlignment="1">
      <alignment horizontal="left" vertical="center"/>
    </xf>
    <xf numFmtId="0" fontId="8" fillId="0" borderId="68" xfId="0" applyFont="1" applyFill="1" applyBorder="1" applyAlignment="1">
      <alignment horizontal="left" vertical="center"/>
    </xf>
    <xf numFmtId="0" fontId="12" fillId="0" borderId="92" xfId="55" applyFont="1" applyFill="1" applyBorder="1" applyAlignment="1">
      <alignment horizontal="center" vertical="center"/>
      <protection/>
    </xf>
    <xf numFmtId="0" fontId="12" fillId="0" borderId="93" xfId="55" applyFont="1" applyFill="1" applyBorder="1" applyAlignment="1">
      <alignment horizontal="center" vertical="center"/>
      <protection/>
    </xf>
    <xf numFmtId="0" fontId="12" fillId="0" borderId="94" xfId="55" applyFont="1" applyFill="1" applyBorder="1" applyAlignment="1">
      <alignment horizontal="center" vertical="center"/>
      <protection/>
    </xf>
    <xf numFmtId="0" fontId="12" fillId="0" borderId="102" xfId="55" applyFont="1" applyFill="1" applyBorder="1" applyAlignment="1">
      <alignment horizontal="center" textRotation="90" wrapText="1"/>
      <protection/>
    </xf>
    <xf numFmtId="0" fontId="12" fillId="0" borderId="32" xfId="55" applyFont="1" applyFill="1" applyBorder="1" applyAlignment="1">
      <alignment horizontal="center" textRotation="90" wrapText="1"/>
      <protection/>
    </xf>
    <xf numFmtId="0" fontId="12" fillId="0" borderId="103" xfId="55" applyFont="1" applyFill="1" applyBorder="1" applyAlignment="1">
      <alignment horizontal="center" textRotation="90" wrapText="1"/>
      <protection/>
    </xf>
    <xf numFmtId="0" fontId="12" fillId="0" borderId="95" xfId="0" applyFont="1" applyFill="1" applyBorder="1" applyAlignment="1">
      <alignment horizontal="center" vertical="center" wrapText="1"/>
    </xf>
    <xf numFmtId="0" fontId="12" fillId="0" borderId="96" xfId="0" applyFont="1" applyFill="1" applyBorder="1" applyAlignment="1">
      <alignment horizontal="center" vertical="center" wrapText="1"/>
    </xf>
    <xf numFmtId="0" fontId="12" fillId="0" borderId="97" xfId="0" applyFont="1" applyFill="1" applyBorder="1" applyAlignment="1">
      <alignment horizontal="center" vertical="center" wrapText="1"/>
    </xf>
    <xf numFmtId="0" fontId="12" fillId="0" borderId="98" xfId="0" applyFont="1" applyFill="1" applyBorder="1" applyAlignment="1">
      <alignment horizontal="center" vertical="center"/>
    </xf>
    <xf numFmtId="0" fontId="12" fillId="0" borderId="67" xfId="0" applyFont="1" applyFill="1" applyBorder="1" applyAlignment="1">
      <alignment horizontal="center" vertical="center"/>
    </xf>
    <xf numFmtId="0" fontId="12" fillId="0" borderId="12" xfId="55" applyFont="1" applyFill="1" applyBorder="1" applyAlignment="1">
      <alignment horizontal="center" vertical="center"/>
      <protection/>
    </xf>
    <xf numFmtId="0" fontId="12" fillId="0" borderId="16" xfId="55" applyFont="1" applyFill="1" applyBorder="1" applyAlignment="1">
      <alignment horizontal="center" vertical="center"/>
      <protection/>
    </xf>
    <xf numFmtId="0" fontId="12" fillId="0" borderId="53" xfId="55" applyFont="1" applyFill="1" applyBorder="1" applyAlignment="1">
      <alignment horizontal="center" vertical="center"/>
      <protection/>
    </xf>
    <xf numFmtId="0" fontId="12" fillId="0" borderId="91" xfId="55" applyFont="1" applyFill="1" applyBorder="1" applyAlignment="1">
      <alignment horizontal="center" vertical="center"/>
      <protection/>
    </xf>
    <xf numFmtId="0" fontId="8" fillId="0" borderId="37" xfId="0" applyFont="1" applyBorder="1" applyAlignment="1">
      <alignment horizontal="left" vertical="center" wrapText="1"/>
    </xf>
    <xf numFmtId="0" fontId="8" fillId="0" borderId="36" xfId="0" applyFont="1" applyBorder="1" applyAlignment="1">
      <alignment horizontal="left" vertical="center" wrapText="1"/>
    </xf>
    <xf numFmtId="0" fontId="8" fillId="0" borderId="49" xfId="0" applyFont="1" applyBorder="1" applyAlignment="1">
      <alignment horizontal="left" vertical="center" wrapText="1"/>
    </xf>
    <xf numFmtId="0" fontId="105" fillId="34" borderId="16" xfId="0" applyFont="1" applyFill="1" applyBorder="1" applyAlignment="1">
      <alignment horizontal="left" vertical="center" wrapText="1"/>
    </xf>
    <xf numFmtId="0" fontId="8" fillId="0" borderId="37" xfId="55" applyFont="1" applyFill="1" applyBorder="1" applyAlignment="1">
      <alignment vertical="center" wrapText="1"/>
      <protection/>
    </xf>
    <xf numFmtId="0" fontId="8" fillId="0" borderId="49" xfId="55" applyFont="1" applyFill="1" applyBorder="1" applyAlignment="1">
      <alignment vertical="center" wrapText="1"/>
      <protection/>
    </xf>
    <xf numFmtId="3" fontId="13" fillId="0" borderId="28" xfId="0" applyNumberFormat="1" applyFont="1" applyFill="1" applyBorder="1" applyAlignment="1">
      <alignment horizontal="center" vertical="center"/>
    </xf>
    <xf numFmtId="3" fontId="13" fillId="0" borderId="26" xfId="0" applyNumberFormat="1" applyFont="1" applyFill="1" applyBorder="1" applyAlignment="1">
      <alignment horizontal="center" vertical="center"/>
    </xf>
    <xf numFmtId="3" fontId="13" fillId="0" borderId="49" xfId="0" applyNumberFormat="1" applyFont="1" applyFill="1" applyBorder="1" applyAlignment="1">
      <alignment horizontal="center" vertical="center"/>
    </xf>
    <xf numFmtId="0" fontId="8" fillId="0" borderId="121" xfId="0" applyFont="1" applyFill="1" applyBorder="1" applyAlignment="1">
      <alignment horizontal="left" vertical="center" wrapText="1"/>
    </xf>
    <xf numFmtId="0" fontId="8" fillId="0" borderId="37" xfId="55" applyFont="1" applyFill="1" applyBorder="1" applyAlignment="1">
      <alignment horizontal="justify" vertical="center" wrapText="1"/>
      <protection/>
    </xf>
    <xf numFmtId="0" fontId="8" fillId="0" borderId="49" xfId="55" applyFont="1" applyFill="1" applyBorder="1" applyAlignment="1">
      <alignment horizontal="justify" vertical="center" wrapText="1"/>
      <protection/>
    </xf>
    <xf numFmtId="0" fontId="8" fillId="0" borderId="37" xfId="55" applyFont="1" applyBorder="1" applyAlignment="1">
      <alignment horizontal="left" vertical="center" wrapText="1"/>
      <protection/>
    </xf>
    <xf numFmtId="0" fontId="8" fillId="0" borderId="36" xfId="55" applyFont="1" applyBorder="1" applyAlignment="1">
      <alignment horizontal="left" vertical="center" wrapText="1"/>
      <protection/>
    </xf>
    <xf numFmtId="0" fontId="8" fillId="0" borderId="49" xfId="55" applyFont="1" applyBorder="1" applyAlignment="1">
      <alignment horizontal="left" vertical="center" wrapText="1"/>
      <protection/>
    </xf>
    <xf numFmtId="0" fontId="12" fillId="0" borderId="101" xfId="55" applyFont="1" applyFill="1" applyBorder="1" applyAlignment="1">
      <alignment horizontal="center" vertical="center" wrapText="1"/>
      <protection/>
    </xf>
    <xf numFmtId="0" fontId="12" fillId="0" borderId="31" xfId="55" applyFont="1" applyFill="1" applyBorder="1" applyAlignment="1">
      <alignment horizontal="center" vertical="center" wrapText="1"/>
      <protection/>
    </xf>
    <xf numFmtId="0" fontId="12" fillId="0" borderId="37" xfId="55" applyFont="1" applyFill="1" applyBorder="1" applyAlignment="1">
      <alignment horizontal="center" vertical="center" wrapText="1"/>
      <protection/>
    </xf>
    <xf numFmtId="0" fontId="12" fillId="0" borderId="18" xfId="55" applyFont="1" applyFill="1" applyBorder="1" applyAlignment="1">
      <alignment horizontal="center" vertical="center" wrapText="1"/>
      <protection/>
    </xf>
    <xf numFmtId="0" fontId="12" fillId="0" borderId="19" xfId="55" applyFont="1" applyFill="1" applyBorder="1" applyAlignment="1">
      <alignment horizontal="center" vertical="center" wrapText="1"/>
      <protection/>
    </xf>
    <xf numFmtId="2" fontId="8" fillId="0" borderId="15" xfId="0" applyNumberFormat="1" applyFont="1" applyBorder="1" applyAlignment="1">
      <alignment horizontal="center" vertical="center" wrapText="1"/>
    </xf>
    <xf numFmtId="2" fontId="11" fillId="0" borderId="15" xfId="0" applyNumberFormat="1" applyFont="1" applyBorder="1" applyAlignment="1">
      <alignment horizontal="left" vertical="center"/>
    </xf>
    <xf numFmtId="2" fontId="8" fillId="0" borderId="15" xfId="0" applyNumberFormat="1" applyFont="1" applyBorder="1" applyAlignment="1">
      <alignment horizontal="center" vertical="center"/>
    </xf>
    <xf numFmtId="2" fontId="11" fillId="0" borderId="15" xfId="55" applyNumberFormat="1" applyFont="1" applyFill="1" applyBorder="1" applyAlignment="1">
      <alignment horizontal="left" vertical="center"/>
      <protection/>
    </xf>
    <xf numFmtId="2" fontId="8" fillId="0" borderId="15" xfId="0" applyNumberFormat="1" applyFont="1" applyFill="1" applyBorder="1" applyAlignment="1">
      <alignment horizontal="center" vertical="center"/>
    </xf>
    <xf numFmtId="2" fontId="8" fillId="0" borderId="15" xfId="55" applyNumberFormat="1" applyFont="1" applyFill="1" applyBorder="1" applyAlignment="1">
      <alignment horizontal="center" vertical="center"/>
      <protection/>
    </xf>
    <xf numFmtId="2" fontId="8" fillId="0" borderId="15" xfId="0" applyNumberFormat="1" applyFont="1" applyBorder="1" applyAlignment="1" applyProtection="1">
      <alignment horizontal="center" vertical="center"/>
      <protection locked="0"/>
    </xf>
    <xf numFmtId="2" fontId="8" fillId="0" borderId="15" xfId="0" applyNumberFormat="1" applyFont="1" applyFill="1" applyBorder="1" applyAlignment="1">
      <alignment horizontal="left" vertical="top"/>
    </xf>
    <xf numFmtId="2" fontId="8" fillId="0" borderId="19" xfId="0" applyNumberFormat="1" applyFont="1" applyFill="1" applyBorder="1" applyAlignment="1">
      <alignment horizontal="center" vertical="center" wrapText="1"/>
    </xf>
    <xf numFmtId="2" fontId="11" fillId="0" borderId="15" xfId="0" applyNumberFormat="1" applyFont="1" applyFill="1" applyBorder="1" applyAlignment="1">
      <alignment horizontal="left" vertical="center"/>
    </xf>
    <xf numFmtId="2" fontId="23" fillId="0" borderId="15" xfId="0" applyNumberFormat="1" applyFont="1" applyBorder="1" applyAlignment="1">
      <alignment horizontal="center" vertical="center"/>
    </xf>
    <xf numFmtId="2" fontId="8" fillId="0" borderId="22" xfId="0" applyNumberFormat="1" applyFont="1" applyBorder="1" applyAlignment="1">
      <alignment horizontal="center" vertical="center" wrapText="1"/>
    </xf>
    <xf numFmtId="2" fontId="34" fillId="0" borderId="15" xfId="0" applyNumberFormat="1" applyFont="1" applyBorder="1" applyAlignment="1">
      <alignment horizontal="left" vertical="center"/>
    </xf>
    <xf numFmtId="2" fontId="11" fillId="0" borderId="15" xfId="55" applyNumberFormat="1" applyFont="1" applyBorder="1" applyAlignment="1">
      <alignment horizontal="left" vertical="center"/>
      <protection/>
    </xf>
    <xf numFmtId="2" fontId="11" fillId="0" borderId="15" xfId="58" applyNumberFormat="1" applyFont="1" applyBorder="1" applyAlignment="1" applyProtection="1">
      <alignment horizontal="left" vertical="center" wrapText="1"/>
      <protection hidden="1" locked="0"/>
    </xf>
    <xf numFmtId="2" fontId="91" fillId="0" borderId="15" xfId="0" applyNumberFormat="1" applyFont="1" applyBorder="1" applyAlignment="1">
      <alignment horizontal="center" vertical="center"/>
    </xf>
    <xf numFmtId="2" fontId="97" fillId="0" borderId="15" xfId="0" applyNumberFormat="1" applyFont="1" applyBorder="1" applyAlignment="1">
      <alignment horizontal="left" vertical="center"/>
    </xf>
    <xf numFmtId="2" fontId="15" fillId="0" borderId="15" xfId="0" applyNumberFormat="1" applyFont="1" applyBorder="1" applyAlignment="1">
      <alignment horizontal="center" vertical="center"/>
    </xf>
    <xf numFmtId="2" fontId="11" fillId="0" borderId="15" xfId="0" applyNumberFormat="1" applyFont="1" applyBorder="1" applyAlignment="1">
      <alignment horizontal="left" vertical="center" wrapText="1"/>
    </xf>
    <xf numFmtId="2" fontId="8" fillId="0" borderId="15" xfId="0" applyNumberFormat="1" applyFont="1" applyFill="1" applyBorder="1" applyAlignment="1">
      <alignment horizontal="center" vertical="center" wrapText="1"/>
    </xf>
    <xf numFmtId="2" fontId="11" fillId="0" borderId="122" xfId="0" applyNumberFormat="1" applyFont="1" applyBorder="1" applyAlignment="1">
      <alignment horizontal="left" vertical="center"/>
    </xf>
    <xf numFmtId="2" fontId="8" fillId="0" borderId="15" xfId="58" applyNumberFormat="1" applyFont="1" applyBorder="1" applyAlignment="1" applyProtection="1">
      <alignment horizontal="left" vertical="center"/>
      <protection locked="0"/>
    </xf>
    <xf numFmtId="2" fontId="11" fillId="34" borderId="15" xfId="55" applyNumberFormat="1" applyFont="1" applyFill="1" applyBorder="1" applyAlignment="1">
      <alignment horizontal="left" vertical="center"/>
      <protection/>
    </xf>
    <xf numFmtId="2" fontId="11" fillId="0" borderId="15" xfId="58" applyNumberFormat="1" applyFont="1" applyBorder="1" applyAlignment="1" applyProtection="1">
      <alignment vertical="center" wrapText="1"/>
      <protection hidden="1" locked="0"/>
    </xf>
    <xf numFmtId="2" fontId="105" fillId="0" borderId="15" xfId="55" applyNumberFormat="1" applyFont="1" applyFill="1" applyBorder="1" applyAlignment="1">
      <alignment horizontal="center" vertical="center"/>
      <protection/>
    </xf>
    <xf numFmtId="2" fontId="8" fillId="0" borderId="15" xfId="58" applyNumberFormat="1" applyFont="1" applyBorder="1" applyAlignment="1" applyProtection="1">
      <alignment horizontal="center" vertical="center"/>
      <protection locked="0"/>
    </xf>
    <xf numFmtId="2" fontId="8" fillId="0" borderId="15" xfId="58" applyNumberFormat="1" applyFont="1" applyFill="1" applyBorder="1" applyAlignment="1" applyProtection="1">
      <alignment horizontal="center" vertical="center"/>
      <protection locked="0"/>
    </xf>
    <xf numFmtId="2" fontId="11" fillId="0" borderId="15" xfId="58" applyNumberFormat="1" applyFont="1" applyFill="1" applyBorder="1" applyAlignment="1" applyProtection="1">
      <alignment horizontal="left" vertical="center" wrapText="1"/>
      <protection hidden="1" locked="0"/>
    </xf>
    <xf numFmtId="2" fontId="92" fillId="0" borderId="15" xfId="58" applyNumberFormat="1" applyFont="1" applyBorder="1" applyAlignment="1" applyProtection="1">
      <alignment horizontal="center" vertical="center"/>
      <protection locked="0"/>
    </xf>
    <xf numFmtId="2" fontId="11" fillId="0" borderId="15" xfId="58" applyNumberFormat="1" applyFont="1" applyBorder="1" applyAlignment="1" applyProtection="1">
      <alignment horizontal="left" vertical="center"/>
      <protection hidden="1" locked="0"/>
    </xf>
    <xf numFmtId="2" fontId="92" fillId="0" borderId="15" xfId="58" applyNumberFormat="1" applyFont="1" applyFill="1" applyBorder="1" applyAlignment="1" applyProtection="1">
      <alignment horizontal="center" vertical="center"/>
      <protection hidden="1" locked="0"/>
    </xf>
    <xf numFmtId="2" fontId="8" fillId="0" borderId="15" xfId="58" applyNumberFormat="1" applyFont="1" applyBorder="1" applyAlignment="1" applyProtection="1">
      <alignment horizontal="center"/>
      <protection locked="0"/>
    </xf>
    <xf numFmtId="2" fontId="92" fillId="0" borderId="15" xfId="0" applyNumberFormat="1" applyFont="1" applyBorder="1" applyAlignment="1">
      <alignment horizontal="center"/>
    </xf>
    <xf numFmtId="2" fontId="8" fillId="0" borderId="15" xfId="55" applyNumberFormat="1" applyFont="1" applyBorder="1" applyAlignment="1">
      <alignment vertical="center"/>
      <protection/>
    </xf>
    <xf numFmtId="2" fontId="8" fillId="34" borderId="15" xfId="58" applyNumberFormat="1" applyFont="1" applyFill="1" applyBorder="1" applyAlignment="1" applyProtection="1">
      <alignment horizontal="center" vertical="center"/>
      <protection locked="0"/>
    </xf>
    <xf numFmtId="2" fontId="105" fillId="0" borderId="15" xfId="58" applyNumberFormat="1" applyFont="1" applyBorder="1" applyAlignment="1" applyProtection="1">
      <alignment horizontal="center" vertical="center"/>
      <protection locked="0"/>
    </xf>
    <xf numFmtId="2" fontId="105" fillId="0" borderId="15" xfId="58" applyNumberFormat="1" applyFont="1" applyFill="1" applyBorder="1" applyAlignment="1" applyProtection="1">
      <alignment horizontal="center" vertical="center"/>
      <protection locked="0"/>
    </xf>
    <xf numFmtId="2" fontId="105" fillId="34" borderId="15" xfId="58" applyNumberFormat="1" applyFont="1" applyFill="1" applyBorder="1" applyAlignment="1" applyProtection="1">
      <alignment horizontal="center" vertical="center"/>
      <protection locked="0"/>
    </xf>
    <xf numFmtId="2" fontId="8" fillId="0" borderId="15" xfId="55" applyNumberFormat="1" applyFont="1" applyBorder="1" applyAlignment="1">
      <alignment horizontal="center" vertical="center"/>
      <protection/>
    </xf>
    <xf numFmtId="2" fontId="8" fillId="0" borderId="15" xfId="55" applyNumberFormat="1" applyFont="1" applyFill="1" applyBorder="1" applyAlignment="1">
      <alignment vertical="center"/>
      <protection/>
    </xf>
    <xf numFmtId="2" fontId="8" fillId="0" borderId="15" xfId="58" applyNumberFormat="1" applyFont="1" applyBorder="1" applyAlignment="1" applyProtection="1">
      <alignment horizontal="left" vertical="center"/>
      <protection hidden="1" locked="0"/>
    </xf>
    <xf numFmtId="2" fontId="8" fillId="0" borderId="15" xfId="58" applyNumberFormat="1" applyFont="1" applyBorder="1" applyAlignment="1" applyProtection="1">
      <alignment horizontal="left" vertical="center" wrapText="1"/>
      <protection hidden="1" locked="0"/>
    </xf>
    <xf numFmtId="2" fontId="92" fillId="0" borderId="15" xfId="55" applyNumberFormat="1" applyFont="1" applyBorder="1" applyAlignment="1">
      <alignment horizontal="center" vertical="center"/>
      <protection/>
    </xf>
    <xf numFmtId="2" fontId="96" fillId="0" borderId="15" xfId="58" applyNumberFormat="1" applyFont="1" applyBorder="1" applyAlignment="1" applyProtection="1">
      <alignment horizontal="left" vertical="center" wrapText="1"/>
      <protection hidden="1" locked="0"/>
    </xf>
    <xf numFmtId="2" fontId="8" fillId="34" borderId="15" xfId="58" applyNumberFormat="1" applyFont="1" applyFill="1" applyBorder="1" applyAlignment="1" applyProtection="1">
      <alignment horizontal="left" vertical="center"/>
      <protection hidden="1" locked="0"/>
    </xf>
    <xf numFmtId="2" fontId="8" fillId="0" borderId="15" xfId="58" applyNumberFormat="1" applyFont="1" applyFill="1" applyBorder="1" applyAlignment="1" applyProtection="1">
      <alignment horizontal="left" vertical="center" wrapText="1"/>
      <protection hidden="1" locked="0"/>
    </xf>
    <xf numFmtId="2" fontId="92" fillId="0" borderId="15" xfId="55" applyNumberFormat="1" applyFont="1" applyBorder="1" applyAlignment="1">
      <alignment vertical="center"/>
      <protection/>
    </xf>
    <xf numFmtId="2" fontId="8" fillId="0" borderId="15" xfId="58" applyNumberFormat="1" applyFont="1" applyFill="1" applyBorder="1" applyAlignment="1" applyProtection="1">
      <alignment horizontal="left" vertical="center"/>
      <protection hidden="1" locked="0"/>
    </xf>
    <xf numFmtId="2" fontId="91" fillId="0" borderId="15" xfId="55" applyNumberFormat="1" applyFont="1" applyBorder="1" applyAlignment="1">
      <alignment horizontal="center" vertical="center"/>
      <protection/>
    </xf>
    <xf numFmtId="2" fontId="11" fillId="0" borderId="15" xfId="55" applyNumberFormat="1" applyFont="1" applyBorder="1" applyAlignment="1">
      <alignment horizontal="center" vertical="center"/>
      <protection/>
    </xf>
    <xf numFmtId="2" fontId="97" fillId="0" borderId="15" xfId="55" applyNumberFormat="1" applyFont="1" applyBorder="1" applyAlignment="1">
      <alignment horizontal="left" vertical="center"/>
      <protection/>
    </xf>
    <xf numFmtId="2" fontId="8" fillId="34" borderId="15" xfId="0" applyNumberFormat="1" applyFont="1" applyFill="1" applyBorder="1" applyAlignment="1">
      <alignment horizontal="center" vertical="center"/>
    </xf>
    <xf numFmtId="2" fontId="8" fillId="0" borderId="15" xfId="58" applyNumberFormat="1" applyFont="1" applyFill="1" applyBorder="1" applyAlignment="1" applyProtection="1">
      <alignment horizontal="center" vertical="center"/>
      <protection hidden="1" locked="0"/>
    </xf>
    <xf numFmtId="2" fontId="11" fillId="0" borderId="15" xfId="58" applyNumberFormat="1" applyFont="1" applyFill="1" applyBorder="1" applyAlignment="1" applyProtection="1">
      <alignment horizontal="left" vertical="center"/>
      <protection hidden="1" locked="0"/>
    </xf>
    <xf numFmtId="2" fontId="105" fillId="34" borderId="15" xfId="0" applyNumberFormat="1" applyFont="1" applyFill="1" applyBorder="1" applyAlignment="1">
      <alignment horizontal="center" vertical="center"/>
    </xf>
    <xf numFmtId="2" fontId="91" fillId="0" borderId="15" xfId="55" applyNumberFormat="1" applyFont="1" applyBorder="1" applyAlignment="1">
      <alignment vertical="center"/>
      <protection/>
    </xf>
    <xf numFmtId="2" fontId="8" fillId="0" borderId="12" xfId="0" applyNumberFormat="1" applyFont="1" applyBorder="1" applyAlignment="1">
      <alignment horizontal="center" vertical="center" wrapText="1"/>
    </xf>
    <xf numFmtId="2" fontId="11" fillId="0" borderId="12" xfId="0" applyNumberFormat="1" applyFont="1" applyBorder="1" applyAlignment="1">
      <alignment horizontal="left" vertical="center"/>
    </xf>
    <xf numFmtId="2" fontId="8" fillId="0" borderId="12" xfId="0" applyNumberFormat="1" applyFont="1" applyBorder="1" applyAlignment="1">
      <alignment horizontal="center"/>
    </xf>
    <xf numFmtId="2" fontId="8" fillId="0" borderId="12" xfId="0" applyNumberFormat="1" applyFont="1" applyBorder="1" applyAlignment="1">
      <alignment horizontal="center" vertical="center"/>
    </xf>
    <xf numFmtId="2" fontId="20" fillId="0" borderId="12" xfId="0" applyNumberFormat="1" applyFont="1" applyBorder="1" applyAlignment="1">
      <alignment horizontal="center" vertical="center"/>
    </xf>
    <xf numFmtId="2" fontId="90" fillId="0" borderId="12" xfId="0" applyNumberFormat="1" applyFont="1" applyFill="1" applyBorder="1" applyAlignment="1">
      <alignment horizontal="center" vertical="center"/>
    </xf>
    <xf numFmtId="2" fontId="8" fillId="0" borderId="12" xfId="0" applyNumberFormat="1" applyFont="1" applyFill="1" applyBorder="1" applyAlignment="1">
      <alignment horizontal="center" vertical="center"/>
    </xf>
    <xf numFmtId="2" fontId="11" fillId="0" borderId="12" xfId="55" applyNumberFormat="1" applyFont="1" applyFill="1" applyBorder="1" applyAlignment="1">
      <alignment horizontal="left" vertical="center"/>
      <protection/>
    </xf>
    <xf numFmtId="2" fontId="8" fillId="0" borderId="11" xfId="0" applyNumberFormat="1" applyFont="1" applyFill="1" applyBorder="1" applyAlignment="1">
      <alignment horizontal="center" vertical="center"/>
    </xf>
    <xf numFmtId="2" fontId="8" fillId="0" borderId="12" xfId="55" applyNumberFormat="1" applyFont="1" applyFill="1" applyBorder="1" applyAlignment="1">
      <alignment horizontal="center" vertical="center"/>
      <protection/>
    </xf>
    <xf numFmtId="2" fontId="8" fillId="0" borderId="12" xfId="0" applyNumberFormat="1" applyFont="1" applyFill="1" applyBorder="1" applyAlignment="1" applyProtection="1">
      <alignment horizontal="center" vertical="center"/>
      <protection locked="0"/>
    </xf>
    <xf numFmtId="2" fontId="8" fillId="0" borderId="12" xfId="0" applyNumberFormat="1" applyFont="1" applyFill="1" applyBorder="1" applyAlignment="1">
      <alignment horizontal="center"/>
    </xf>
    <xf numFmtId="2" fontId="8" fillId="0" borderId="12" xfId="0" applyNumberFormat="1" applyFont="1" applyFill="1" applyBorder="1" applyAlignment="1" applyProtection="1">
      <alignment horizontal="center"/>
      <protection locked="0"/>
    </xf>
    <xf numFmtId="2" fontId="8" fillId="0" borderId="12" xfId="0" applyNumberFormat="1" applyFont="1" applyFill="1" applyBorder="1" applyAlignment="1">
      <alignment horizontal="center" vertical="center" wrapText="1"/>
    </xf>
    <xf numFmtId="2" fontId="8" fillId="0" borderId="12" xfId="0" applyNumberFormat="1" applyFont="1" applyBorder="1" applyAlignment="1" applyProtection="1">
      <alignment horizontal="center" vertical="center"/>
      <protection locked="0"/>
    </xf>
    <xf numFmtId="2" fontId="8" fillId="0" borderId="12" xfId="0" applyNumberFormat="1" applyFont="1" applyFill="1" applyBorder="1" applyAlignment="1">
      <alignment horizontal="left" vertical="top"/>
    </xf>
    <xf numFmtId="2" fontId="90" fillId="0" borderId="12" xfId="0" applyNumberFormat="1" applyFont="1" applyFill="1" applyBorder="1" applyAlignment="1">
      <alignment horizontal="center" vertical="center" wrapText="1"/>
    </xf>
    <xf numFmtId="2" fontId="90" fillId="0" borderId="12" xfId="0" applyNumberFormat="1" applyFont="1" applyFill="1" applyBorder="1" applyAlignment="1">
      <alignment horizontal="center" vertical="top"/>
    </xf>
    <xf numFmtId="2" fontId="8" fillId="0" borderId="72" xfId="0" applyNumberFormat="1" applyFont="1" applyFill="1" applyBorder="1" applyAlignment="1">
      <alignment/>
    </xf>
    <xf numFmtId="2" fontId="11" fillId="0" borderId="12" xfId="0" applyNumberFormat="1" applyFont="1" applyFill="1" applyBorder="1" applyAlignment="1">
      <alignment horizontal="left" vertical="center"/>
    </xf>
    <xf numFmtId="2" fontId="8" fillId="0" borderId="12" xfId="0" applyNumberFormat="1" applyFont="1" applyBorder="1" applyAlignment="1">
      <alignment horizontal="center" wrapText="1"/>
    </xf>
    <xf numFmtId="2" fontId="23" fillId="0" borderId="12" xfId="0" applyNumberFormat="1" applyFont="1" applyBorder="1" applyAlignment="1">
      <alignment horizontal="center" vertical="center"/>
    </xf>
    <xf numFmtId="2" fontId="8" fillId="0" borderId="57" xfId="0" applyNumberFormat="1" applyFont="1" applyBorder="1" applyAlignment="1">
      <alignment horizontal="center" vertical="center"/>
    </xf>
    <xf numFmtId="2" fontId="8" fillId="0" borderId="11" xfId="0" applyNumberFormat="1" applyFont="1" applyBorder="1" applyAlignment="1">
      <alignment horizontal="center"/>
    </xf>
    <xf numFmtId="2" fontId="8" fillId="0" borderId="11" xfId="0" applyNumberFormat="1" applyFont="1" applyBorder="1" applyAlignment="1">
      <alignment horizontal="center" vertical="center"/>
    </xf>
    <xf numFmtId="2" fontId="11" fillId="0" borderId="11" xfId="0" applyNumberFormat="1" applyFont="1" applyBorder="1" applyAlignment="1">
      <alignment horizontal="left" vertical="center"/>
    </xf>
    <xf numFmtId="2" fontId="34" fillId="0" borderId="11" xfId="0" applyNumberFormat="1" applyFont="1" applyBorder="1" applyAlignment="1">
      <alignment horizontal="left" vertical="center"/>
    </xf>
    <xf numFmtId="2" fontId="11" fillId="0" borderId="11" xfId="0" applyNumberFormat="1" applyFont="1" applyFill="1" applyBorder="1" applyAlignment="1">
      <alignment horizontal="left" vertical="center"/>
    </xf>
    <xf numFmtId="2" fontId="8" fillId="0" borderId="11" xfId="0" applyNumberFormat="1" applyFont="1" applyFill="1" applyBorder="1" applyAlignment="1">
      <alignment horizontal="center"/>
    </xf>
    <xf numFmtId="2" fontId="8" fillId="0" borderId="11" xfId="0" applyNumberFormat="1" applyFont="1" applyFill="1" applyBorder="1" applyAlignment="1">
      <alignment horizontal="left" vertical="top"/>
    </xf>
    <xf numFmtId="2" fontId="90" fillId="0" borderId="11" xfId="0" applyNumberFormat="1" applyFont="1" applyFill="1" applyBorder="1" applyAlignment="1">
      <alignment horizontal="center" vertical="center" wrapText="1"/>
    </xf>
    <xf numFmtId="2" fontId="90" fillId="0" borderId="11" xfId="0" applyNumberFormat="1" applyFont="1" applyFill="1" applyBorder="1" applyAlignment="1">
      <alignment horizontal="center" vertical="top"/>
    </xf>
    <xf numFmtId="2" fontId="8" fillId="0" borderId="23" xfId="0" applyNumberFormat="1" applyFont="1" applyFill="1" applyBorder="1" applyAlignment="1">
      <alignment horizontal="center" vertical="center"/>
    </xf>
    <xf numFmtId="2" fontId="11" fillId="0" borderId="11" xfId="55" applyNumberFormat="1" applyFont="1" applyBorder="1" applyAlignment="1">
      <alignment horizontal="left" vertical="center"/>
      <protection/>
    </xf>
    <xf numFmtId="2" fontId="11" fillId="0" borderId="11" xfId="58" applyNumberFormat="1" applyFont="1" applyBorder="1" applyAlignment="1" applyProtection="1">
      <alignment horizontal="left" vertical="center" wrapText="1"/>
      <protection hidden="1" locked="0"/>
    </xf>
    <xf numFmtId="2" fontId="97" fillId="0" borderId="11" xfId="0" applyNumberFormat="1" applyFont="1" applyBorder="1" applyAlignment="1">
      <alignment horizontal="left" vertical="center"/>
    </xf>
    <xf numFmtId="2" fontId="15" fillId="0" borderId="11" xfId="0" applyNumberFormat="1" applyFont="1" applyBorder="1" applyAlignment="1">
      <alignment horizontal="center" vertical="center"/>
    </xf>
    <xf numFmtId="2" fontId="11" fillId="0" borderId="11" xfId="0" applyNumberFormat="1" applyFont="1" applyBorder="1" applyAlignment="1">
      <alignment horizontal="left" vertical="center" wrapText="1"/>
    </xf>
    <xf numFmtId="2" fontId="11" fillId="0" borderId="26" xfId="0" applyNumberFormat="1" applyFont="1" applyBorder="1" applyAlignment="1">
      <alignment horizontal="left" vertical="center"/>
    </xf>
    <xf numFmtId="2" fontId="8" fillId="0" borderId="24" xfId="0" applyNumberFormat="1" applyFont="1" applyBorder="1" applyAlignment="1">
      <alignment horizontal="center"/>
    </xf>
    <xf numFmtId="2" fontId="11" fillId="0" borderId="12" xfId="55" applyNumberFormat="1" applyFont="1" applyBorder="1" applyAlignment="1">
      <alignment horizontal="left" vertical="center"/>
      <protection/>
    </xf>
    <xf numFmtId="2" fontId="11" fillId="34" borderId="12" xfId="55" applyNumberFormat="1" applyFont="1" applyFill="1" applyBorder="1" applyAlignment="1">
      <alignment horizontal="left" vertical="center"/>
      <protection/>
    </xf>
    <xf numFmtId="2" fontId="11" fillId="0" borderId="12" xfId="58" applyNumberFormat="1" applyFont="1" applyBorder="1" applyAlignment="1" applyProtection="1">
      <alignment vertical="center" wrapText="1"/>
      <protection hidden="1" locked="0"/>
    </xf>
    <xf numFmtId="2" fontId="11" fillId="0" borderId="12" xfId="58" applyNumberFormat="1" applyFont="1" applyBorder="1" applyAlignment="1" applyProtection="1">
      <alignment horizontal="left" vertical="center" wrapText="1"/>
      <protection hidden="1" locked="0"/>
    </xf>
    <xf numFmtId="2" fontId="105" fillId="0" borderId="12" xfId="55" applyNumberFormat="1" applyFont="1" applyFill="1" applyBorder="1" applyAlignment="1">
      <alignment horizontal="center" vertical="center"/>
      <protection/>
    </xf>
    <xf numFmtId="2" fontId="8" fillId="0" borderId="12" xfId="55" applyNumberFormat="1" applyFont="1" applyBorder="1" applyAlignment="1">
      <alignment horizontal="center" vertical="center"/>
      <protection/>
    </xf>
    <xf numFmtId="2" fontId="11" fillId="0" borderId="12" xfId="58" applyNumberFormat="1" applyFont="1" applyFill="1" applyBorder="1" applyAlignment="1" applyProtection="1">
      <alignment horizontal="left" vertical="center" wrapText="1"/>
      <protection hidden="1" locked="0"/>
    </xf>
    <xf numFmtId="2" fontId="92" fillId="0" borderId="12" xfId="55" applyNumberFormat="1" applyFont="1" applyBorder="1" applyAlignment="1">
      <alignment horizontal="center" vertical="center"/>
      <protection/>
    </xf>
    <xf numFmtId="2" fontId="11" fillId="0" borderId="12" xfId="58" applyNumberFormat="1" applyFont="1" applyBorder="1" applyAlignment="1" applyProtection="1">
      <alignment horizontal="left" vertical="center"/>
      <protection hidden="1" locked="0"/>
    </xf>
    <xf numFmtId="2" fontId="92" fillId="0" borderId="12" xfId="55" applyNumberFormat="1" applyFont="1" applyFill="1" applyBorder="1" applyAlignment="1">
      <alignment horizontal="center" vertical="center"/>
      <protection/>
    </xf>
    <xf numFmtId="2" fontId="8" fillId="0" borderId="12" xfId="58" applyNumberFormat="1" applyFont="1" applyBorder="1" applyAlignment="1" applyProtection="1">
      <alignment horizontal="center" vertical="center"/>
      <protection hidden="1" locked="0"/>
    </xf>
    <xf numFmtId="2" fontId="8" fillId="0" borderId="12" xfId="55" applyNumberFormat="1" applyFont="1" applyBorder="1" applyAlignment="1">
      <alignment vertical="center"/>
      <protection/>
    </xf>
    <xf numFmtId="2" fontId="8" fillId="34" borderId="12" xfId="55" applyNumberFormat="1" applyFont="1" applyFill="1" applyBorder="1" applyAlignment="1">
      <alignment horizontal="center" vertical="center"/>
      <protection/>
    </xf>
    <xf numFmtId="2" fontId="105" fillId="0" borderId="12" xfId="55" applyNumberFormat="1" applyFont="1" applyBorder="1" applyAlignment="1">
      <alignment horizontal="center" vertical="center"/>
      <protection/>
    </xf>
    <xf numFmtId="2" fontId="105" fillId="34" borderId="12" xfId="55" applyNumberFormat="1" applyFont="1" applyFill="1" applyBorder="1" applyAlignment="1">
      <alignment horizontal="center" vertical="center"/>
      <protection/>
    </xf>
    <xf numFmtId="2" fontId="8" fillId="0" borderId="12" xfId="55" applyNumberFormat="1" applyFont="1" applyFill="1" applyBorder="1" applyAlignment="1">
      <alignment vertical="center"/>
      <protection/>
    </xf>
    <xf numFmtId="2" fontId="8" fillId="0" borderId="12" xfId="58" applyNumberFormat="1" applyFont="1" applyBorder="1" applyAlignment="1" applyProtection="1">
      <alignment horizontal="left" vertical="center"/>
      <protection hidden="1" locked="0"/>
    </xf>
    <xf numFmtId="2" fontId="8" fillId="0" borderId="12" xfId="58" applyNumberFormat="1" applyFont="1" applyBorder="1" applyAlignment="1" applyProtection="1">
      <alignment horizontal="left" vertical="center" wrapText="1"/>
      <protection hidden="1" locked="0"/>
    </xf>
    <xf numFmtId="2" fontId="91" fillId="34" borderId="12" xfId="55" applyNumberFormat="1" applyFont="1" applyFill="1" applyBorder="1" applyAlignment="1">
      <alignment horizontal="center" vertical="center"/>
      <protection/>
    </xf>
    <xf numFmtId="2" fontId="96" fillId="0" borderId="12" xfId="58" applyNumberFormat="1" applyFont="1" applyBorder="1" applyAlignment="1" applyProtection="1">
      <alignment horizontal="left" vertical="center" wrapText="1"/>
      <protection hidden="1" locked="0"/>
    </xf>
    <xf numFmtId="2" fontId="8" fillId="34" borderId="12" xfId="58" applyNumberFormat="1" applyFont="1" applyFill="1" applyBorder="1" applyAlignment="1" applyProtection="1">
      <alignment horizontal="left" vertical="center"/>
      <protection hidden="1" locked="0"/>
    </xf>
    <xf numFmtId="2" fontId="8" fillId="0" borderId="12" xfId="58" applyNumberFormat="1" applyFont="1" applyFill="1" applyBorder="1" applyAlignment="1" applyProtection="1">
      <alignment horizontal="left" vertical="center" wrapText="1"/>
      <protection hidden="1" locked="0"/>
    </xf>
    <xf numFmtId="2" fontId="92" fillId="0" borderId="12" xfId="55" applyNumberFormat="1" applyFont="1" applyBorder="1" applyAlignment="1">
      <alignment vertical="center"/>
      <protection/>
    </xf>
    <xf numFmtId="2" fontId="8" fillId="0" borderId="4" xfId="55" applyNumberFormat="1" applyFont="1" applyBorder="1" applyAlignment="1">
      <alignment horizontal="center" vertical="center"/>
      <protection/>
    </xf>
    <xf numFmtId="2" fontId="11" fillId="0" borderId="58" xfId="58" applyNumberFormat="1" applyFont="1" applyFill="1" applyBorder="1" applyAlignment="1" applyProtection="1">
      <alignment horizontal="left" vertical="center" wrapText="1"/>
      <protection hidden="1" locked="0"/>
    </xf>
    <xf numFmtId="2" fontId="8" fillId="0" borderId="12" xfId="58" applyNumberFormat="1" applyFont="1" applyFill="1" applyBorder="1" applyAlignment="1" applyProtection="1">
      <alignment horizontal="center" vertical="center"/>
      <protection locked="0"/>
    </xf>
    <xf numFmtId="2" fontId="8" fillId="0" borderId="12" xfId="58" applyNumberFormat="1" applyFont="1" applyFill="1" applyBorder="1" applyAlignment="1" applyProtection="1">
      <alignment horizontal="left" vertical="center"/>
      <protection hidden="1" locked="0"/>
    </xf>
    <xf numFmtId="2" fontId="8" fillId="0" borderId="11" xfId="55" applyNumberFormat="1" applyFont="1" applyBorder="1" applyAlignment="1">
      <alignment horizontal="center" vertical="center"/>
      <protection/>
    </xf>
    <xf numFmtId="2" fontId="91" fillId="0" borderId="11" xfId="55" applyNumberFormat="1" applyFont="1" applyBorder="1" applyAlignment="1">
      <alignment horizontal="center" vertical="center"/>
      <protection/>
    </xf>
    <xf numFmtId="2" fontId="91" fillId="0" borderId="12" xfId="55" applyNumberFormat="1" applyFont="1" applyBorder="1" applyAlignment="1">
      <alignment horizontal="center" vertical="center"/>
      <protection/>
    </xf>
    <xf numFmtId="2" fontId="11" fillId="0" borderId="12" xfId="55" applyNumberFormat="1" applyFont="1" applyBorder="1" applyAlignment="1">
      <alignment horizontal="center" vertical="center"/>
      <protection/>
    </xf>
    <xf numFmtId="2" fontId="97" fillId="0" borderId="12" xfId="55" applyNumberFormat="1" applyFont="1" applyBorder="1" applyAlignment="1">
      <alignment horizontal="left" vertical="center"/>
      <protection/>
    </xf>
    <xf numFmtId="2" fontId="8" fillId="0" borderId="11" xfId="55" applyNumberFormat="1" applyFont="1" applyFill="1" applyBorder="1" applyAlignment="1">
      <alignment horizontal="center" vertical="center"/>
      <protection/>
    </xf>
    <xf numFmtId="2" fontId="8" fillId="0" borderId="12" xfId="58" applyNumberFormat="1" applyFont="1" applyFill="1" applyBorder="1" applyAlignment="1" applyProtection="1">
      <alignment horizontal="center" vertical="center"/>
      <protection hidden="1" locked="0"/>
    </xf>
    <xf numFmtId="2" fontId="8" fillId="0" borderId="72" xfId="0" applyNumberFormat="1" applyFont="1" applyFill="1" applyBorder="1" applyAlignment="1">
      <alignment horizontal="center" vertical="center"/>
    </xf>
    <xf numFmtId="2" fontId="11" fillId="0" borderId="12" xfId="58" applyNumberFormat="1" applyFont="1" applyFill="1" applyBorder="1" applyAlignment="1" applyProtection="1">
      <alignment horizontal="left" vertical="center"/>
      <protection hidden="1" locked="0"/>
    </xf>
    <xf numFmtId="2" fontId="105" fillId="34" borderId="12" xfId="0" applyNumberFormat="1" applyFont="1" applyFill="1" applyBorder="1" applyAlignment="1">
      <alignment horizontal="center" vertical="center"/>
    </xf>
    <xf numFmtId="2" fontId="91" fillId="0" borderId="58" xfId="55" applyNumberFormat="1" applyFont="1" applyBorder="1" applyAlignment="1">
      <alignment vertical="center"/>
      <protection/>
    </xf>
    <xf numFmtId="2" fontId="11" fillId="0" borderId="58" xfId="0" applyNumberFormat="1" applyFont="1" applyBorder="1" applyAlignment="1">
      <alignment horizontal="left" vertical="center"/>
    </xf>
    <xf numFmtId="2" fontId="15" fillId="0" borderId="12" xfId="0" applyNumberFormat="1" applyFont="1" applyBorder="1" applyAlignment="1">
      <alignment horizontal="center" vertical="center"/>
    </xf>
    <xf numFmtId="2" fontId="11" fillId="0" borderId="12" xfId="0" applyNumberFormat="1" applyFont="1" applyBorder="1" applyAlignment="1">
      <alignment horizontal="left" vertical="center" wrapText="1"/>
    </xf>
    <xf numFmtId="2" fontId="8" fillId="0" borderId="24" xfId="0" applyNumberFormat="1" applyFont="1" applyBorder="1" applyAlignment="1">
      <alignment horizontal="center" vertical="center"/>
    </xf>
    <xf numFmtId="1" fontId="8" fillId="0" borderId="11" xfId="59" applyNumberFormat="1" applyFont="1" applyFill="1" applyBorder="1" applyAlignment="1">
      <alignment horizontal="center" vertical="center"/>
      <protection/>
    </xf>
    <xf numFmtId="1" fontId="11" fillId="0" borderId="11" xfId="0" applyNumberFormat="1" applyFont="1" applyFill="1" applyBorder="1" applyAlignment="1">
      <alignment horizontal="left" vertical="center"/>
    </xf>
    <xf numFmtId="1" fontId="8" fillId="0" borderId="11" xfId="0" applyNumberFormat="1" applyFont="1" applyFill="1" applyBorder="1" applyAlignment="1">
      <alignment horizontal="center" vertical="center"/>
    </xf>
    <xf numFmtId="1" fontId="11" fillId="0" borderId="11" xfId="0" applyNumberFormat="1" applyFont="1" applyBorder="1" applyAlignment="1">
      <alignment horizontal="left" vertical="center"/>
    </xf>
    <xf numFmtId="1" fontId="90" fillId="0" borderId="11" xfId="0" applyNumberFormat="1" applyFont="1" applyFill="1" applyBorder="1" applyAlignment="1">
      <alignment horizontal="center" vertical="center"/>
    </xf>
    <xf numFmtId="1" fontId="11" fillId="0" borderId="11" xfId="55" applyNumberFormat="1" applyFont="1" applyFill="1" applyBorder="1" applyAlignment="1">
      <alignment horizontal="left" vertical="center"/>
      <protection/>
    </xf>
    <xf numFmtId="1" fontId="8" fillId="0" borderId="14" xfId="0" applyNumberFormat="1" applyFont="1" applyFill="1" applyBorder="1" applyAlignment="1">
      <alignment horizontal="center" vertical="center"/>
    </xf>
    <xf numFmtId="1" fontId="8" fillId="0" borderId="14" xfId="59" applyNumberFormat="1" applyFont="1" applyFill="1" applyBorder="1" applyAlignment="1">
      <alignment horizontal="center" vertical="center"/>
      <protection/>
    </xf>
    <xf numFmtId="1" fontId="8" fillId="0" borderId="11" xfId="55" applyNumberFormat="1" applyFont="1" applyFill="1" applyBorder="1" applyAlignment="1">
      <alignment horizontal="center" vertical="center"/>
      <protection/>
    </xf>
    <xf numFmtId="1" fontId="8" fillId="0" borderId="11" xfId="0" applyNumberFormat="1" applyFont="1" applyBorder="1" applyAlignment="1" applyProtection="1">
      <alignment horizontal="center" vertical="center"/>
      <protection locked="0"/>
    </xf>
    <xf numFmtId="1" fontId="8" fillId="0" borderId="11" xfId="0" applyNumberFormat="1" applyFont="1" applyBorder="1" applyAlignment="1">
      <alignment horizontal="center" vertical="center"/>
    </xf>
    <xf numFmtId="1" fontId="8" fillId="0" borderId="11" xfId="0" applyNumberFormat="1" applyFont="1" applyFill="1" applyBorder="1" applyAlignment="1">
      <alignment horizontal="left" vertical="top"/>
    </xf>
    <xf numFmtId="1" fontId="8" fillId="0" borderId="11" xfId="0" applyNumberFormat="1" applyFont="1" applyBorder="1" applyAlignment="1">
      <alignment horizontal="center"/>
    </xf>
    <xf numFmtId="1" fontId="23" fillId="0" borderId="11" xfId="0" applyNumberFormat="1" applyFont="1" applyBorder="1" applyAlignment="1">
      <alignment horizontal="center" vertical="center"/>
    </xf>
    <xf numFmtId="1" fontId="90" fillId="0" borderId="21" xfId="0" applyNumberFormat="1" applyFont="1" applyFill="1" applyBorder="1" applyAlignment="1">
      <alignment horizontal="center" vertical="center"/>
    </xf>
    <xf numFmtId="1" fontId="90" fillId="0" borderId="14" xfId="0" applyNumberFormat="1" applyFont="1" applyFill="1" applyBorder="1" applyAlignment="1">
      <alignment horizontal="center" vertical="center"/>
    </xf>
    <xf numFmtId="1" fontId="8" fillId="0" borderId="14" xfId="0" applyNumberFormat="1" applyFont="1" applyBorder="1" applyAlignment="1">
      <alignment horizontal="center" vertical="center"/>
    </xf>
    <xf numFmtId="1" fontId="11" fillId="0" borderId="14" xfId="0" applyNumberFormat="1" applyFont="1" applyBorder="1" applyAlignment="1">
      <alignment horizontal="left" vertical="center"/>
    </xf>
    <xf numFmtId="1" fontId="34" fillId="0" borderId="14" xfId="0" applyNumberFormat="1" applyFont="1" applyBorder="1" applyAlignment="1">
      <alignment horizontal="left" vertical="center"/>
    </xf>
    <xf numFmtId="1" fontId="11" fillId="0" borderId="14" xfId="0" applyNumberFormat="1" applyFont="1" applyFill="1" applyBorder="1" applyAlignment="1">
      <alignment horizontal="left" vertical="center"/>
    </xf>
    <xf numFmtId="1" fontId="8" fillId="0" borderId="14" xfId="0" applyNumberFormat="1" applyFont="1" applyFill="1" applyBorder="1" applyAlignment="1">
      <alignment horizontal="left" vertical="top"/>
    </xf>
    <xf numFmtId="192" fontId="90" fillId="0" borderId="14" xfId="0" applyNumberFormat="1" applyFont="1" applyFill="1" applyBorder="1" applyAlignment="1">
      <alignment horizontal="center" vertical="center"/>
    </xf>
    <xf numFmtId="192" fontId="11" fillId="0" borderId="14" xfId="55" applyNumberFormat="1" applyFont="1" applyBorder="1" applyAlignment="1">
      <alignment horizontal="left" vertical="center"/>
      <protection/>
    </xf>
    <xf numFmtId="192" fontId="11" fillId="0" borderId="14" xfId="58" applyNumberFormat="1" applyFont="1" applyBorder="1" applyAlignment="1" applyProtection="1">
      <alignment horizontal="left" vertical="center" wrapText="1"/>
      <protection hidden="1" locked="0"/>
    </xf>
    <xf numFmtId="192" fontId="8" fillId="0" borderId="14" xfId="0" applyNumberFormat="1" applyFont="1" applyBorder="1" applyAlignment="1">
      <alignment horizontal="center" vertical="center"/>
    </xf>
    <xf numFmtId="192" fontId="8" fillId="0" borderId="14" xfId="59" applyNumberFormat="1" applyFont="1" applyFill="1" applyBorder="1" applyAlignment="1">
      <alignment horizontal="center" vertical="center"/>
      <protection/>
    </xf>
    <xf numFmtId="192" fontId="8" fillId="0" borderId="14" xfId="0" applyNumberFormat="1" applyFont="1" applyFill="1" applyBorder="1" applyAlignment="1">
      <alignment horizontal="center" vertical="center"/>
    </xf>
    <xf numFmtId="192" fontId="97" fillId="0" borderId="14" xfId="0" applyNumberFormat="1" applyFont="1" applyBorder="1" applyAlignment="1">
      <alignment horizontal="left" vertical="center"/>
    </xf>
    <xf numFmtId="192" fontId="11" fillId="0" borderId="14" xfId="0" applyNumberFormat="1" applyFont="1" applyBorder="1" applyAlignment="1">
      <alignment horizontal="left" vertical="center"/>
    </xf>
    <xf numFmtId="192" fontId="15" fillId="0" borderId="14" xfId="0" applyNumberFormat="1" applyFont="1" applyBorder="1" applyAlignment="1">
      <alignment horizontal="center" vertical="center"/>
    </xf>
    <xf numFmtId="192" fontId="11" fillId="0" borderId="14" xfId="0" applyNumberFormat="1" applyFont="1" applyBorder="1" applyAlignment="1">
      <alignment horizontal="left" vertical="center" wrapText="1"/>
    </xf>
    <xf numFmtId="1" fontId="11" fillId="0" borderId="43" xfId="0" applyNumberFormat="1" applyFont="1" applyBorder="1" applyAlignment="1">
      <alignment horizontal="left" vertical="center"/>
    </xf>
    <xf numFmtId="1" fontId="11" fillId="0" borderId="14" xfId="58" applyNumberFormat="1" applyFont="1" applyBorder="1" applyAlignment="1" applyProtection="1">
      <alignment horizontal="left" vertical="center" wrapText="1"/>
      <protection hidden="1" locked="0"/>
    </xf>
    <xf numFmtId="1" fontId="11" fillId="0" borderId="14" xfId="55" applyNumberFormat="1" applyFont="1" applyBorder="1" applyAlignment="1">
      <alignment horizontal="left" vertical="center"/>
      <protection/>
    </xf>
    <xf numFmtId="1" fontId="8" fillId="0" borderId="21" xfId="59" applyNumberFormat="1" applyFont="1" applyFill="1" applyBorder="1" applyAlignment="1">
      <alignment horizontal="center" vertical="center"/>
      <protection/>
    </xf>
    <xf numFmtId="1" fontId="11" fillId="34" borderId="14" xfId="55" applyNumberFormat="1" applyFont="1" applyFill="1" applyBorder="1" applyAlignment="1">
      <alignment horizontal="left" vertical="center"/>
      <protection/>
    </xf>
    <xf numFmtId="1" fontId="11" fillId="0" borderId="14" xfId="58" applyNumberFormat="1" applyFont="1" applyBorder="1" applyAlignment="1" applyProtection="1">
      <alignment vertical="center" wrapText="1"/>
      <protection hidden="1" locked="0"/>
    </xf>
    <xf numFmtId="1" fontId="8" fillId="0" borderId="14" xfId="0" applyNumberFormat="1" applyFont="1" applyBorder="1" applyAlignment="1">
      <alignment horizontal="center"/>
    </xf>
    <xf numFmtId="1" fontId="105" fillId="0" borderId="14" xfId="55" applyNumberFormat="1" applyFont="1" applyFill="1" applyBorder="1" applyAlignment="1">
      <alignment horizontal="center" vertical="center"/>
      <protection/>
    </xf>
    <xf numFmtId="1" fontId="8" fillId="0" borderId="14" xfId="55" applyNumberFormat="1" applyFont="1" applyBorder="1" applyAlignment="1">
      <alignment horizontal="center" vertical="center"/>
      <protection/>
    </xf>
    <xf numFmtId="1" fontId="8" fillId="0" borderId="14" xfId="55" applyNumberFormat="1" applyFont="1" applyFill="1" applyBorder="1" applyAlignment="1">
      <alignment horizontal="center" vertical="center"/>
      <protection/>
    </xf>
    <xf numFmtId="1" fontId="11" fillId="0" borderId="14" xfId="58" applyNumberFormat="1" applyFont="1" applyFill="1" applyBorder="1" applyAlignment="1" applyProtection="1">
      <alignment horizontal="left" vertical="center" wrapText="1"/>
      <protection hidden="1" locked="0"/>
    </xf>
    <xf numFmtId="1" fontId="11" fillId="0" borderId="14" xfId="55" applyNumberFormat="1" applyFont="1" applyFill="1" applyBorder="1" applyAlignment="1">
      <alignment horizontal="left" vertical="center"/>
      <protection/>
    </xf>
    <xf numFmtId="1" fontId="92" fillId="0" borderId="14" xfId="55" applyNumberFormat="1" applyFont="1" applyBorder="1" applyAlignment="1">
      <alignment horizontal="center" vertical="center"/>
      <protection/>
    </xf>
    <xf numFmtId="1" fontId="11" fillId="0" borderId="14" xfId="58" applyNumberFormat="1" applyFont="1" applyBorder="1" applyAlignment="1" applyProtection="1">
      <alignment horizontal="left" vertical="center"/>
      <protection hidden="1" locked="0"/>
    </xf>
    <xf numFmtId="1" fontId="92" fillId="0" borderId="14" xfId="55" applyNumberFormat="1" applyFont="1" applyFill="1" applyBorder="1" applyAlignment="1">
      <alignment horizontal="center" vertical="center"/>
      <protection/>
    </xf>
    <xf numFmtId="1" fontId="8" fillId="0" borderId="14" xfId="58" applyNumberFormat="1" applyFont="1" applyBorder="1" applyAlignment="1" applyProtection="1">
      <alignment horizontal="center" vertical="center"/>
      <protection hidden="1" locked="0"/>
    </xf>
    <xf numFmtId="1" fontId="8" fillId="0" borderId="14" xfId="55" applyNumberFormat="1" applyFont="1" applyBorder="1" applyAlignment="1">
      <alignment vertical="center"/>
      <protection/>
    </xf>
    <xf numFmtId="1" fontId="8" fillId="34" borderId="14" xfId="55" applyNumberFormat="1" applyFont="1" applyFill="1" applyBorder="1" applyAlignment="1">
      <alignment horizontal="center" vertical="center"/>
      <protection/>
    </xf>
    <xf numFmtId="1" fontId="105" fillId="0" borderId="14" xfId="55" applyNumberFormat="1" applyFont="1" applyBorder="1" applyAlignment="1">
      <alignment horizontal="center" vertical="center"/>
      <protection/>
    </xf>
    <xf numFmtId="1" fontId="105" fillId="34" borderId="14" xfId="55" applyNumberFormat="1" applyFont="1" applyFill="1" applyBorder="1" applyAlignment="1">
      <alignment horizontal="center" vertical="center"/>
      <protection/>
    </xf>
    <xf numFmtId="1" fontId="8" fillId="0" borderId="14" xfId="55" applyNumberFormat="1" applyFont="1" applyFill="1" applyBorder="1" applyAlignment="1">
      <alignment vertical="center"/>
      <protection/>
    </xf>
    <xf numFmtId="1" fontId="8" fillId="0" borderId="14" xfId="58" applyNumberFormat="1" applyFont="1" applyBorder="1" applyAlignment="1" applyProtection="1">
      <alignment horizontal="left" vertical="center"/>
      <protection hidden="1" locked="0"/>
    </xf>
    <xf numFmtId="1" fontId="8" fillId="0" borderId="14" xfId="58" applyNumberFormat="1" applyFont="1" applyBorder="1" applyAlignment="1" applyProtection="1">
      <alignment horizontal="left" vertical="center" wrapText="1"/>
      <protection hidden="1" locked="0"/>
    </xf>
    <xf numFmtId="1" fontId="91" fillId="34" borderId="14" xfId="55" applyNumberFormat="1" applyFont="1" applyFill="1" applyBorder="1" applyAlignment="1">
      <alignment horizontal="center" vertical="center"/>
      <protection/>
    </xf>
    <xf numFmtId="1" fontId="96" fillId="0" borderId="14" xfId="58" applyNumberFormat="1" applyFont="1" applyBorder="1" applyAlignment="1" applyProtection="1">
      <alignment horizontal="left" vertical="center" wrapText="1"/>
      <protection hidden="1" locked="0"/>
    </xf>
    <xf numFmtId="1" fontId="8" fillId="34" borderId="14" xfId="58" applyNumberFormat="1" applyFont="1" applyFill="1" applyBorder="1" applyAlignment="1" applyProtection="1">
      <alignment horizontal="left" vertical="center"/>
      <protection hidden="1" locked="0"/>
    </xf>
    <xf numFmtId="1" fontId="8" fillId="0" borderId="14" xfId="58" applyNumberFormat="1" applyFont="1" applyFill="1" applyBorder="1" applyAlignment="1" applyProtection="1">
      <alignment horizontal="left" vertical="center" wrapText="1"/>
      <protection hidden="1" locked="0"/>
    </xf>
    <xf numFmtId="1" fontId="92" fillId="0" borderId="14" xfId="55" applyNumberFormat="1" applyFont="1" applyBorder="1" applyAlignment="1">
      <alignment vertical="center"/>
      <protection/>
    </xf>
    <xf numFmtId="1" fontId="8" fillId="0" borderId="14" xfId="58" applyNumberFormat="1" applyFont="1" applyFill="1" applyBorder="1" applyAlignment="1" applyProtection="1">
      <alignment horizontal="center" vertical="center"/>
      <protection locked="0"/>
    </xf>
    <xf numFmtId="1" fontId="8" fillId="0" borderId="14" xfId="58" applyNumberFormat="1" applyFont="1" applyFill="1" applyBorder="1" applyAlignment="1" applyProtection="1">
      <alignment horizontal="left" vertical="center"/>
      <protection hidden="1" locked="0"/>
    </xf>
    <xf numFmtId="1" fontId="91" fillId="0" borderId="14" xfId="55" applyNumberFormat="1" applyFont="1" applyBorder="1" applyAlignment="1">
      <alignment horizontal="center" vertical="center"/>
      <protection/>
    </xf>
    <xf numFmtId="1" fontId="11" fillId="0" borderId="14" xfId="55" applyNumberFormat="1" applyFont="1" applyBorder="1" applyAlignment="1">
      <alignment horizontal="center" vertical="center"/>
      <protection/>
    </xf>
    <xf numFmtId="1" fontId="97" fillId="0" borderId="14" xfId="55" applyNumberFormat="1" applyFont="1" applyBorder="1" applyAlignment="1">
      <alignment horizontal="left" vertical="center"/>
      <protection/>
    </xf>
    <xf numFmtId="1" fontId="8" fillId="0" borderId="14" xfId="58" applyNumberFormat="1" applyFont="1" applyFill="1" applyBorder="1" applyAlignment="1" applyProtection="1">
      <alignment horizontal="center" vertical="center"/>
      <protection hidden="1" locked="0"/>
    </xf>
    <xf numFmtId="1" fontId="11" fillId="0" borderId="14" xfId="58" applyNumberFormat="1" applyFont="1" applyFill="1" applyBorder="1" applyAlignment="1" applyProtection="1">
      <alignment horizontal="left" vertical="center"/>
      <protection hidden="1" locked="0"/>
    </xf>
    <xf numFmtId="1" fontId="105" fillId="34" borderId="14" xfId="0" applyNumberFormat="1" applyFont="1" applyFill="1" applyBorder="1" applyAlignment="1">
      <alignment horizontal="center" vertical="center"/>
    </xf>
    <xf numFmtId="1" fontId="91" fillId="0" borderId="14" xfId="55" applyNumberFormat="1" applyFont="1" applyBorder="1" applyAlignment="1">
      <alignment vertical="center"/>
      <protection/>
    </xf>
    <xf numFmtId="1" fontId="15" fillId="0" borderId="14" xfId="0" applyNumberFormat="1" applyFont="1" applyBorder="1" applyAlignment="1">
      <alignment horizontal="center" vertical="center"/>
    </xf>
    <xf numFmtId="1" fontId="11" fillId="0" borderId="14" xfId="0" applyNumberFormat="1" applyFont="1" applyBorder="1" applyAlignment="1">
      <alignment horizontal="left"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0]_Plan_autocontrol_obras_lineales_Enero_07" xfId="51"/>
    <cellStyle name="Currency" xfId="52"/>
    <cellStyle name="Currency [0]" xfId="53"/>
    <cellStyle name="Neutral" xfId="54"/>
    <cellStyle name="Normal_FORMATO PLAN GIASA" xfId="55"/>
    <cellStyle name="Normal_Hoja1" xfId="56"/>
    <cellStyle name="Normal_modelo hoja para ejecución del Plan Recepción" xfId="57"/>
    <cellStyle name="Normal_PLAN CONTROL CARRETERAS" xfId="58"/>
    <cellStyle name="Normal_Plan_autocontrol_obras_lineales_Enero_07" xfId="59"/>
    <cellStyle name="Normal_RECOMENDACIONES CONTROL CALIDAD OBRAS DE CARRETERAS. VERSION MARZO 99"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dxfs count="3">
    <dxf>
      <font>
        <color indexed="10"/>
      </font>
    </dxf>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239"/>
  <sheetViews>
    <sheetView zoomScaleSheetLayoutView="75" workbookViewId="0" topLeftCell="A1">
      <selection activeCell="I7" sqref="I7:I236"/>
    </sheetView>
  </sheetViews>
  <sheetFormatPr defaultColWidth="12" defaultRowHeight="12"/>
  <cols>
    <col min="1" max="1" width="12" style="131" customWidth="1"/>
    <col min="2" max="2" width="51.83203125" style="105" customWidth="1"/>
    <col min="3" max="3" width="4.83203125" style="131" customWidth="1"/>
    <col min="4" max="4" width="22.83203125" style="105" customWidth="1"/>
    <col min="5" max="5" width="8.33203125" style="105" customWidth="1"/>
    <col min="6" max="6" width="27.83203125" style="105" customWidth="1"/>
    <col min="7" max="7" width="26.33203125" style="105" customWidth="1"/>
    <col min="8" max="8" width="15" style="105" customWidth="1"/>
    <col min="9" max="9" width="15.16015625" style="105" customWidth="1"/>
    <col min="10" max="10" width="15.33203125" style="105" customWidth="1"/>
    <col min="11" max="11" width="18.66015625" style="105" customWidth="1"/>
    <col min="12" max="12" width="63.66015625" style="131" customWidth="1"/>
    <col min="13" max="13" width="12" style="195" customWidth="1"/>
    <col min="14" max="16384" width="12" style="105" customWidth="1"/>
  </cols>
  <sheetData>
    <row r="1" spans="1:12" ht="42.75" customHeight="1" thickTop="1">
      <c r="A1" s="1136" t="s">
        <v>270</v>
      </c>
      <c r="B1" s="1139" t="s">
        <v>290</v>
      </c>
      <c r="C1" s="1152" t="s">
        <v>254</v>
      </c>
      <c r="D1" s="1142" t="s">
        <v>262</v>
      </c>
      <c r="E1" s="1145" t="s">
        <v>1840</v>
      </c>
      <c r="F1" s="1146"/>
      <c r="G1" s="1147" t="s">
        <v>1832</v>
      </c>
      <c r="H1" s="1148"/>
      <c r="I1" s="1149" t="s">
        <v>1845</v>
      </c>
      <c r="J1" s="1150"/>
      <c r="K1" s="1151"/>
      <c r="L1" s="1136" t="s">
        <v>254</v>
      </c>
    </row>
    <row r="2" spans="1:12" ht="33" customHeight="1">
      <c r="A2" s="1137"/>
      <c r="B2" s="1140"/>
      <c r="C2" s="1153"/>
      <c r="D2" s="1143"/>
      <c r="E2" s="1117" t="s">
        <v>291</v>
      </c>
      <c r="F2" s="1118"/>
      <c r="G2" s="1155" t="s">
        <v>1833</v>
      </c>
      <c r="H2" s="1157" t="s">
        <v>1834</v>
      </c>
      <c r="I2" s="1155" t="s">
        <v>1837</v>
      </c>
      <c r="J2" s="1159" t="s">
        <v>1835</v>
      </c>
      <c r="K2" s="1157" t="s">
        <v>1836</v>
      </c>
      <c r="L2" s="1137"/>
    </row>
    <row r="3" spans="1:12" ht="33" customHeight="1" thickBot="1">
      <c r="A3" s="1138"/>
      <c r="B3" s="1141"/>
      <c r="C3" s="1154"/>
      <c r="D3" s="1144"/>
      <c r="E3" s="367" t="s">
        <v>289</v>
      </c>
      <c r="F3" s="368" t="s">
        <v>292</v>
      </c>
      <c r="G3" s="1156"/>
      <c r="H3" s="1158"/>
      <c r="I3" s="1156"/>
      <c r="J3" s="1160"/>
      <c r="K3" s="1158"/>
      <c r="L3" s="1138"/>
    </row>
    <row r="4" spans="1:12" ht="19.5" customHeight="1" thickTop="1">
      <c r="A4" s="134"/>
      <c r="B4" s="1190" t="s">
        <v>134</v>
      </c>
      <c r="C4" s="1191"/>
      <c r="D4" s="1192"/>
      <c r="E4" s="1192"/>
      <c r="F4" s="1192"/>
      <c r="G4" s="1192"/>
      <c r="H4" s="1192"/>
      <c r="I4" s="1192"/>
      <c r="J4" s="1192"/>
      <c r="K4" s="1192"/>
      <c r="L4" s="1193"/>
    </row>
    <row r="5" spans="1:12" ht="12" customHeight="1">
      <c r="A5" s="19"/>
      <c r="B5" s="36" t="s">
        <v>135</v>
      </c>
      <c r="C5" s="37"/>
      <c r="D5" s="15"/>
      <c r="E5" s="27"/>
      <c r="F5" s="106"/>
      <c r="G5" s="15"/>
      <c r="H5" s="42"/>
      <c r="I5" s="15"/>
      <c r="J5" s="29"/>
      <c r="K5" s="42"/>
      <c r="L5" s="81"/>
    </row>
    <row r="6" spans="1:13" ht="12" customHeight="1">
      <c r="A6" s="19"/>
      <c r="B6" s="36" t="s">
        <v>136</v>
      </c>
      <c r="C6" s="37"/>
      <c r="D6" s="15"/>
      <c r="E6" s="27"/>
      <c r="F6" s="106"/>
      <c r="G6" s="118"/>
      <c r="H6" s="42"/>
      <c r="I6" s="15"/>
      <c r="J6" s="29"/>
      <c r="K6" s="42"/>
      <c r="L6" s="81"/>
      <c r="M6" s="283"/>
    </row>
    <row r="7" spans="1:13" ht="12" customHeight="1">
      <c r="A7" s="19" t="s">
        <v>640</v>
      </c>
      <c r="B7" s="27" t="s">
        <v>298</v>
      </c>
      <c r="C7" s="1114" t="s">
        <v>301</v>
      </c>
      <c r="D7" s="29" t="s">
        <v>245</v>
      </c>
      <c r="E7" s="912">
        <v>1</v>
      </c>
      <c r="F7" s="958" t="str">
        <f>IF(G7="Tipo","Tipo",IF(G7="m","300","300m traza / Tipo suelo"))</f>
        <v>300m traza / Tipo suelo</v>
      </c>
      <c r="G7" s="986" t="s">
        <v>1859</v>
      </c>
      <c r="H7" s="211"/>
      <c r="I7" s="1559">
        <f>IF(G7="Tipo",H7*E7,IF(G7="m",ROUNDUP(H7/F7,0)*E7,IF(AND(G7="m / Tipo",H7=""),0,"¿UNIDADES?")))</f>
        <v>0</v>
      </c>
      <c r="J7" s="1477"/>
      <c r="K7" s="1421">
        <f>+I7*J7</f>
        <v>0</v>
      </c>
      <c r="L7" s="1180" t="s">
        <v>137</v>
      </c>
      <c r="M7" s="283"/>
    </row>
    <row r="8" spans="1:13" ht="24" customHeight="1">
      <c r="A8" s="74" t="s">
        <v>641</v>
      </c>
      <c r="B8" s="27" t="s">
        <v>255</v>
      </c>
      <c r="C8" s="1115"/>
      <c r="D8" s="121" t="s">
        <v>138</v>
      </c>
      <c r="E8" s="912">
        <v>1</v>
      </c>
      <c r="F8" s="958" t="str">
        <f aca="true" t="shared" si="0" ref="F8:F17">IF(G8="Tipo","Tipo",IF(G8="m","300","300m traza / Tipo suelo"))</f>
        <v>300m traza / Tipo suelo</v>
      </c>
      <c r="G8" s="986" t="s">
        <v>1859</v>
      </c>
      <c r="H8" s="211"/>
      <c r="I8" s="1559">
        <f aca="true" t="shared" si="1" ref="I8:I17">IF(G8="Tipo",H8*E8,IF(G8="m",ROUNDUP(H8/F8,0)*E8,IF(AND(G8="m / Tipo",H8=""),0,"¿UNIDADES?")))</f>
        <v>0</v>
      </c>
      <c r="J8" s="1477"/>
      <c r="K8" s="1421">
        <f aca="true" t="shared" si="2" ref="K8:K17">+I8*J8</f>
        <v>0</v>
      </c>
      <c r="L8" s="1185"/>
      <c r="M8" s="283"/>
    </row>
    <row r="9" spans="1:13" ht="12" customHeight="1">
      <c r="A9" s="19" t="s">
        <v>642</v>
      </c>
      <c r="B9" s="27" t="s">
        <v>139</v>
      </c>
      <c r="C9" s="1115"/>
      <c r="D9" s="29" t="s">
        <v>140</v>
      </c>
      <c r="E9" s="912">
        <v>1</v>
      </c>
      <c r="F9" s="958" t="str">
        <f t="shared" si="0"/>
        <v>300m traza / Tipo suelo</v>
      </c>
      <c r="G9" s="986" t="s">
        <v>1859</v>
      </c>
      <c r="H9" s="211"/>
      <c r="I9" s="1559">
        <f t="shared" si="1"/>
        <v>0</v>
      </c>
      <c r="J9" s="1477"/>
      <c r="K9" s="1421">
        <f t="shared" si="2"/>
        <v>0</v>
      </c>
      <c r="L9" s="1185"/>
      <c r="M9" s="283"/>
    </row>
    <row r="10" spans="1:13" ht="12" customHeight="1">
      <c r="A10" s="19" t="s">
        <v>643</v>
      </c>
      <c r="B10" s="27" t="s">
        <v>256</v>
      </c>
      <c r="C10" s="1115"/>
      <c r="D10" s="29" t="s">
        <v>1340</v>
      </c>
      <c r="E10" s="912">
        <v>1</v>
      </c>
      <c r="F10" s="958" t="str">
        <f t="shared" si="0"/>
        <v>300m traza / Tipo suelo</v>
      </c>
      <c r="G10" s="986" t="s">
        <v>1859</v>
      </c>
      <c r="H10" s="211"/>
      <c r="I10" s="1559">
        <f t="shared" si="1"/>
        <v>0</v>
      </c>
      <c r="J10" s="1477"/>
      <c r="K10" s="1421">
        <f t="shared" si="2"/>
        <v>0</v>
      </c>
      <c r="L10" s="1185"/>
      <c r="M10" s="283"/>
    </row>
    <row r="11" spans="1:13" ht="12" customHeight="1">
      <c r="A11" s="19" t="s">
        <v>644</v>
      </c>
      <c r="B11" s="27" t="s">
        <v>257</v>
      </c>
      <c r="C11" s="1115"/>
      <c r="D11" s="29" t="s">
        <v>246</v>
      </c>
      <c r="E11" s="912">
        <v>1</v>
      </c>
      <c r="F11" s="958" t="str">
        <f t="shared" si="0"/>
        <v>300m traza / Tipo suelo</v>
      </c>
      <c r="G11" s="986" t="s">
        <v>1859</v>
      </c>
      <c r="H11" s="211"/>
      <c r="I11" s="1559">
        <f t="shared" si="1"/>
        <v>0</v>
      </c>
      <c r="J11" s="1477"/>
      <c r="K11" s="1421">
        <f t="shared" si="2"/>
        <v>0</v>
      </c>
      <c r="L11" s="1185"/>
      <c r="M11" s="283"/>
    </row>
    <row r="12" spans="1:13" ht="12" customHeight="1">
      <c r="A12" s="19" t="s">
        <v>645</v>
      </c>
      <c r="B12" s="27" t="s">
        <v>259</v>
      </c>
      <c r="C12" s="1115"/>
      <c r="D12" s="29" t="s">
        <v>249</v>
      </c>
      <c r="E12" s="912">
        <v>1</v>
      </c>
      <c r="F12" s="958" t="str">
        <f t="shared" si="0"/>
        <v>300m traza / Tipo suelo</v>
      </c>
      <c r="G12" s="986" t="s">
        <v>1859</v>
      </c>
      <c r="H12" s="211"/>
      <c r="I12" s="1559">
        <f t="shared" si="1"/>
        <v>0</v>
      </c>
      <c r="J12" s="1477"/>
      <c r="K12" s="1421">
        <f t="shared" si="2"/>
        <v>0</v>
      </c>
      <c r="L12" s="1185"/>
      <c r="M12" s="283"/>
    </row>
    <row r="13" spans="1:13" ht="12" customHeight="1">
      <c r="A13" s="19" t="s">
        <v>646</v>
      </c>
      <c r="B13" s="20" t="s">
        <v>260</v>
      </c>
      <c r="C13" s="1115"/>
      <c r="D13" s="29" t="s">
        <v>247</v>
      </c>
      <c r="E13" s="912">
        <v>1</v>
      </c>
      <c r="F13" s="958" t="str">
        <f t="shared" si="0"/>
        <v>300m traza / Tipo suelo</v>
      </c>
      <c r="G13" s="986" t="s">
        <v>1859</v>
      </c>
      <c r="H13" s="211"/>
      <c r="I13" s="1559">
        <f t="shared" si="1"/>
        <v>0</v>
      </c>
      <c r="J13" s="1477"/>
      <c r="K13" s="1421">
        <f t="shared" si="2"/>
        <v>0</v>
      </c>
      <c r="L13" s="1185"/>
      <c r="M13" s="283"/>
    </row>
    <row r="14" spans="1:13" ht="12" customHeight="1">
      <c r="A14" s="19" t="s">
        <v>647</v>
      </c>
      <c r="B14" s="27" t="s">
        <v>393</v>
      </c>
      <c r="C14" s="1116"/>
      <c r="D14" s="29" t="s">
        <v>248</v>
      </c>
      <c r="E14" s="912">
        <v>1</v>
      </c>
      <c r="F14" s="958" t="str">
        <f t="shared" si="0"/>
        <v>300m traza / Tipo suelo</v>
      </c>
      <c r="G14" s="986" t="s">
        <v>1859</v>
      </c>
      <c r="H14" s="211"/>
      <c r="I14" s="1559">
        <f t="shared" si="1"/>
        <v>0</v>
      </c>
      <c r="J14" s="1477"/>
      <c r="K14" s="1421">
        <f t="shared" si="2"/>
        <v>0</v>
      </c>
      <c r="L14" s="1181"/>
      <c r="M14" s="283"/>
    </row>
    <row r="15" spans="1:13" ht="24" customHeight="1">
      <c r="A15" s="19" t="s">
        <v>648</v>
      </c>
      <c r="B15" s="27" t="s">
        <v>141</v>
      </c>
      <c r="C15" s="28" t="s">
        <v>301</v>
      </c>
      <c r="D15" s="29" t="s">
        <v>1341</v>
      </c>
      <c r="E15" s="912">
        <v>1</v>
      </c>
      <c r="F15" s="958" t="str">
        <f t="shared" si="0"/>
        <v>300m traza / Tipo suelo</v>
      </c>
      <c r="G15" s="986" t="s">
        <v>1859</v>
      </c>
      <c r="H15" s="211"/>
      <c r="I15" s="1559">
        <f t="shared" si="1"/>
        <v>0</v>
      </c>
      <c r="J15" s="1477"/>
      <c r="K15" s="1421">
        <f t="shared" si="2"/>
        <v>0</v>
      </c>
      <c r="L15" s="797" t="s">
        <v>1571</v>
      </c>
      <c r="M15" s="283"/>
    </row>
    <row r="16" spans="1:13" ht="12" customHeight="1">
      <c r="A16" s="19" t="s">
        <v>649</v>
      </c>
      <c r="B16" s="27" t="s">
        <v>142</v>
      </c>
      <c r="C16" s="28" t="s">
        <v>301</v>
      </c>
      <c r="D16" s="29" t="s">
        <v>1342</v>
      </c>
      <c r="E16" s="912">
        <v>1</v>
      </c>
      <c r="F16" s="958" t="str">
        <f t="shared" si="0"/>
        <v>300m traza / Tipo suelo</v>
      </c>
      <c r="G16" s="986" t="s">
        <v>1859</v>
      </c>
      <c r="H16" s="211"/>
      <c r="I16" s="1559">
        <f t="shared" si="1"/>
        <v>0</v>
      </c>
      <c r="J16" s="1477"/>
      <c r="K16" s="1421">
        <f t="shared" si="2"/>
        <v>0</v>
      </c>
      <c r="L16" s="797" t="s">
        <v>1496</v>
      </c>
      <c r="M16" s="283"/>
    </row>
    <row r="17" spans="1:13" ht="12" customHeight="1">
      <c r="A17" s="19" t="s">
        <v>650</v>
      </c>
      <c r="B17" s="118" t="s">
        <v>143</v>
      </c>
      <c r="C17" s="16" t="s">
        <v>301</v>
      </c>
      <c r="D17" s="29" t="s">
        <v>144</v>
      </c>
      <c r="E17" s="912">
        <v>1</v>
      </c>
      <c r="F17" s="958" t="str">
        <f t="shared" si="0"/>
        <v>300m traza / Tipo suelo</v>
      </c>
      <c r="G17" s="986" t="s">
        <v>1859</v>
      </c>
      <c r="H17" s="211"/>
      <c r="I17" s="1559">
        <f t="shared" si="1"/>
        <v>0</v>
      </c>
      <c r="J17" s="1477"/>
      <c r="K17" s="1421">
        <f t="shared" si="2"/>
        <v>0</v>
      </c>
      <c r="L17" s="805" t="s">
        <v>1572</v>
      </c>
      <c r="M17" s="283"/>
    </row>
    <row r="18" spans="1:13" ht="12" customHeight="1">
      <c r="A18" s="19"/>
      <c r="B18" s="36" t="s">
        <v>145</v>
      </c>
      <c r="C18" s="37"/>
      <c r="D18" s="38"/>
      <c r="E18" s="40"/>
      <c r="F18" s="82"/>
      <c r="G18" s="36"/>
      <c r="H18" s="39"/>
      <c r="I18" s="1560"/>
      <c r="J18" s="1478"/>
      <c r="K18" s="1422"/>
      <c r="L18" s="806"/>
      <c r="M18" s="283"/>
    </row>
    <row r="19" spans="1:13" ht="12" customHeight="1">
      <c r="A19" s="74" t="s">
        <v>651</v>
      </c>
      <c r="B19" s="20" t="s">
        <v>296</v>
      </c>
      <c r="C19" s="46"/>
      <c r="D19" s="941" t="s">
        <v>533</v>
      </c>
      <c r="E19" s="24">
        <v>5</v>
      </c>
      <c r="F19" s="959">
        <v>5000</v>
      </c>
      <c r="G19" s="987" t="s">
        <v>1839</v>
      </c>
      <c r="H19" s="327"/>
      <c r="I19" s="1559">
        <f>+ROUNDUP(H19/F19,0)*E19</f>
        <v>0</v>
      </c>
      <c r="J19" s="1479"/>
      <c r="K19" s="1421">
        <f>+I19*J19</f>
        <v>0</v>
      </c>
      <c r="L19" s="803"/>
      <c r="M19" s="284"/>
    </row>
    <row r="20" spans="1:13" ht="12" customHeight="1">
      <c r="A20" s="19"/>
      <c r="B20" s="36" t="s">
        <v>146</v>
      </c>
      <c r="C20" s="37"/>
      <c r="D20" s="18"/>
      <c r="E20" s="24"/>
      <c r="F20" s="81"/>
      <c r="G20" s="30"/>
      <c r="H20" s="25"/>
      <c r="I20" s="1561"/>
      <c r="J20" s="1480"/>
      <c r="K20" s="1423"/>
      <c r="L20" s="803"/>
      <c r="M20" s="283"/>
    </row>
    <row r="21" spans="1:13" ht="12" customHeight="1">
      <c r="A21" s="19" t="s">
        <v>650</v>
      </c>
      <c r="B21" s="118" t="s">
        <v>143</v>
      </c>
      <c r="C21" s="1114" t="s">
        <v>301</v>
      </c>
      <c r="D21" s="29" t="s">
        <v>144</v>
      </c>
      <c r="E21" s="27"/>
      <c r="F21" s="960">
        <v>2000</v>
      </c>
      <c r="G21" s="30" t="s">
        <v>1838</v>
      </c>
      <c r="H21" s="812"/>
      <c r="I21" s="1559">
        <f>+ROUNDUP(H21/F21,0)*E21</f>
        <v>0</v>
      </c>
      <c r="J21" s="1481"/>
      <c r="K21" s="1421">
        <f>+I21*J21</f>
        <v>0</v>
      </c>
      <c r="L21" s="1173" t="s">
        <v>1759</v>
      </c>
      <c r="M21" s="283"/>
    </row>
    <row r="22" spans="1:13" ht="24" customHeight="1">
      <c r="A22" s="136" t="s">
        <v>652</v>
      </c>
      <c r="B22" s="20" t="s">
        <v>147</v>
      </c>
      <c r="C22" s="1116"/>
      <c r="D22" s="29" t="s">
        <v>148</v>
      </c>
      <c r="E22" s="913"/>
      <c r="F22" s="960">
        <v>2000</v>
      </c>
      <c r="G22" s="30" t="s">
        <v>1838</v>
      </c>
      <c r="H22" s="812"/>
      <c r="I22" s="1559">
        <f>+ROUNDUP(H22/F22,0)*E22</f>
        <v>0</v>
      </c>
      <c r="J22" s="1481"/>
      <c r="K22" s="1421">
        <f>+I22*J22</f>
        <v>0</v>
      </c>
      <c r="L22" s="1174"/>
      <c r="M22" s="285"/>
    </row>
    <row r="23" spans="1:13" ht="12" customHeight="1">
      <c r="A23" s="268"/>
      <c r="B23" s="36" t="s">
        <v>149</v>
      </c>
      <c r="C23" s="201"/>
      <c r="D23" s="38"/>
      <c r="E23" s="40"/>
      <c r="F23" s="82"/>
      <c r="G23" s="36"/>
      <c r="H23" s="39"/>
      <c r="I23" s="1562"/>
      <c r="J23" s="1478"/>
      <c r="K23" s="1422"/>
      <c r="L23" s="239"/>
      <c r="M23" s="283"/>
    </row>
    <row r="24" spans="1:13" ht="12" customHeight="1">
      <c r="A24" s="268"/>
      <c r="B24" s="40" t="s">
        <v>1669</v>
      </c>
      <c r="C24" s="201"/>
      <c r="D24" s="38"/>
      <c r="E24" s="40"/>
      <c r="F24" s="82"/>
      <c r="G24" s="36"/>
      <c r="H24" s="39"/>
      <c r="I24" s="1562"/>
      <c r="J24" s="1478"/>
      <c r="K24" s="1422"/>
      <c r="L24" s="239"/>
      <c r="M24" s="283"/>
    </row>
    <row r="25" spans="1:13" ht="12" customHeight="1">
      <c r="A25" s="268"/>
      <c r="B25" s="40" t="s">
        <v>587</v>
      </c>
      <c r="C25" s="201"/>
      <c r="D25" s="38"/>
      <c r="E25" s="40"/>
      <c r="F25" s="82"/>
      <c r="G25" s="36"/>
      <c r="H25" s="39"/>
      <c r="I25" s="1562"/>
      <c r="J25" s="1478"/>
      <c r="K25" s="1422"/>
      <c r="L25" s="239"/>
      <c r="M25" s="283"/>
    </row>
    <row r="26" spans="1:13" ht="12" customHeight="1">
      <c r="A26" s="228" t="s">
        <v>1090</v>
      </c>
      <c r="B26" s="175" t="s">
        <v>610</v>
      </c>
      <c r="C26" s="218"/>
      <c r="D26" s="86"/>
      <c r="E26" s="815">
        <v>1</v>
      </c>
      <c r="F26" s="961" t="s">
        <v>261</v>
      </c>
      <c r="G26" s="988" t="s">
        <v>261</v>
      </c>
      <c r="H26" s="814"/>
      <c r="I26" s="1563">
        <f>+ROUNDUP(H26*E26,0)</f>
        <v>0</v>
      </c>
      <c r="J26" s="1482"/>
      <c r="K26" s="1421">
        <f aca="true" t="shared" si="3" ref="K26:K40">+I26*J26</f>
        <v>0</v>
      </c>
      <c r="L26" s="331"/>
      <c r="M26" s="286"/>
    </row>
    <row r="27" spans="1:13" ht="12" customHeight="1">
      <c r="A27" s="147" t="s">
        <v>655</v>
      </c>
      <c r="B27" s="296" t="s">
        <v>604</v>
      </c>
      <c r="C27" s="177"/>
      <c r="D27" s="29" t="s">
        <v>155</v>
      </c>
      <c r="E27" s="815">
        <v>1</v>
      </c>
      <c r="F27" s="962" t="s">
        <v>14</v>
      </c>
      <c r="G27" s="989" t="s">
        <v>14</v>
      </c>
      <c r="H27" s="816"/>
      <c r="I27" s="1563">
        <f aca="true" t="shared" si="4" ref="I27:I40">+ROUNDUP(H27*E27,0)</f>
        <v>0</v>
      </c>
      <c r="J27" s="1482"/>
      <c r="K27" s="1421">
        <f t="shared" si="3"/>
        <v>0</v>
      </c>
      <c r="L27" s="902"/>
      <c r="M27" s="285"/>
    </row>
    <row r="28" spans="1:13" ht="12" customHeight="1">
      <c r="A28" s="136" t="s">
        <v>653</v>
      </c>
      <c r="B28" s="451" t="s">
        <v>520</v>
      </c>
      <c r="C28" s="177"/>
      <c r="D28" s="29" t="s">
        <v>155</v>
      </c>
      <c r="E28" s="815">
        <v>1</v>
      </c>
      <c r="F28" s="962" t="s">
        <v>14</v>
      </c>
      <c r="G28" s="989" t="s">
        <v>14</v>
      </c>
      <c r="H28" s="816"/>
      <c r="I28" s="1563">
        <f t="shared" si="4"/>
        <v>0</v>
      </c>
      <c r="J28" s="1482"/>
      <c r="K28" s="1421">
        <f>+I28*J28</f>
        <v>0</v>
      </c>
      <c r="L28" s="903"/>
      <c r="M28" s="285"/>
    </row>
    <row r="29" spans="1:13" ht="12" customHeight="1">
      <c r="A29" s="136" t="s">
        <v>654</v>
      </c>
      <c r="B29" s="296" t="s">
        <v>591</v>
      </c>
      <c r="C29" s="177"/>
      <c r="D29" s="29" t="s">
        <v>155</v>
      </c>
      <c r="E29" s="982">
        <v>1</v>
      </c>
      <c r="F29" s="963" t="s">
        <v>14</v>
      </c>
      <c r="G29" s="989" t="s">
        <v>14</v>
      </c>
      <c r="H29" s="817"/>
      <c r="I29" s="1563">
        <f t="shared" si="4"/>
        <v>0</v>
      </c>
      <c r="J29" s="1482"/>
      <c r="K29" s="1421">
        <f t="shared" si="3"/>
        <v>0</v>
      </c>
      <c r="L29" s="332"/>
      <c r="M29" s="285"/>
    </row>
    <row r="30" spans="1:13" ht="12" customHeight="1">
      <c r="A30" s="268"/>
      <c r="B30" s="36" t="s">
        <v>588</v>
      </c>
      <c r="C30" s="37"/>
      <c r="D30" s="38"/>
      <c r="E30" s="40"/>
      <c r="F30" s="82"/>
      <c r="G30" s="36"/>
      <c r="H30" s="39"/>
      <c r="I30" s="1562"/>
      <c r="J30" s="1478"/>
      <c r="K30" s="1422"/>
      <c r="L30" s="239"/>
      <c r="M30" s="283"/>
    </row>
    <row r="31" spans="1:13" ht="24" customHeight="1">
      <c r="A31" s="228" t="s">
        <v>1090</v>
      </c>
      <c r="B31" s="140" t="s">
        <v>611</v>
      </c>
      <c r="C31" s="143"/>
      <c r="D31" s="279" t="s">
        <v>740</v>
      </c>
      <c r="E31" s="178" t="s">
        <v>395</v>
      </c>
      <c r="F31" s="859" t="s">
        <v>261</v>
      </c>
      <c r="G31" s="139" t="s">
        <v>261</v>
      </c>
      <c r="H31" s="22"/>
      <c r="I31" s="1563">
        <f t="shared" si="4"/>
        <v>0</v>
      </c>
      <c r="J31" s="1483"/>
      <c r="K31" s="1421">
        <f t="shared" si="3"/>
        <v>0</v>
      </c>
      <c r="L31" s="575"/>
      <c r="M31" s="362"/>
    </row>
    <row r="32" spans="1:13" ht="12" customHeight="1">
      <c r="A32" s="136" t="s">
        <v>656</v>
      </c>
      <c r="B32" s="140" t="s">
        <v>605</v>
      </c>
      <c r="C32" s="1134" t="s">
        <v>301</v>
      </c>
      <c r="D32" s="144" t="s">
        <v>406</v>
      </c>
      <c r="E32" s="23">
        <v>1</v>
      </c>
      <c r="F32" s="835" t="s">
        <v>14</v>
      </c>
      <c r="G32" s="989" t="s">
        <v>14</v>
      </c>
      <c r="H32" s="22"/>
      <c r="I32" s="1563">
        <f t="shared" si="4"/>
        <v>0</v>
      </c>
      <c r="J32" s="1483"/>
      <c r="K32" s="1421">
        <f t="shared" si="3"/>
        <v>0</v>
      </c>
      <c r="L32" s="1170" t="s">
        <v>1409</v>
      </c>
      <c r="M32" s="363"/>
    </row>
    <row r="33" spans="1:13" ht="12" customHeight="1">
      <c r="A33" s="136" t="s">
        <v>657</v>
      </c>
      <c r="B33" s="119" t="s">
        <v>522</v>
      </c>
      <c r="C33" s="1135"/>
      <c r="D33" s="144" t="s">
        <v>404</v>
      </c>
      <c r="E33" s="23"/>
      <c r="F33" s="835" t="s">
        <v>14</v>
      </c>
      <c r="G33" s="989" t="s">
        <v>14</v>
      </c>
      <c r="H33" s="22"/>
      <c r="I33" s="1563">
        <f t="shared" si="4"/>
        <v>0</v>
      </c>
      <c r="J33" s="1483"/>
      <c r="K33" s="1421">
        <f t="shared" si="3"/>
        <v>0</v>
      </c>
      <c r="L33" s="1171"/>
      <c r="M33" s="363"/>
    </row>
    <row r="34" spans="1:13" ht="24" customHeight="1">
      <c r="A34" s="136" t="s">
        <v>658</v>
      </c>
      <c r="B34" s="140" t="s">
        <v>1452</v>
      </c>
      <c r="C34" s="143" t="s">
        <v>616</v>
      </c>
      <c r="D34" s="144" t="s">
        <v>606</v>
      </c>
      <c r="E34" s="23"/>
      <c r="F34" s="835" t="s">
        <v>14</v>
      </c>
      <c r="G34" s="989" t="s">
        <v>14</v>
      </c>
      <c r="H34" s="22"/>
      <c r="I34" s="1563">
        <f t="shared" si="4"/>
        <v>0</v>
      </c>
      <c r="J34" s="1483"/>
      <c r="K34" s="1421">
        <f t="shared" si="3"/>
        <v>0</v>
      </c>
      <c r="L34" s="1171"/>
      <c r="M34" s="363"/>
    </row>
    <row r="35" spans="1:13" ht="24" customHeight="1">
      <c r="A35" s="136" t="s">
        <v>659</v>
      </c>
      <c r="B35" s="140" t="s">
        <v>614</v>
      </c>
      <c r="C35" s="204" t="s">
        <v>1091</v>
      </c>
      <c r="D35" s="144" t="s">
        <v>615</v>
      </c>
      <c r="E35" s="23"/>
      <c r="F35" s="835" t="s">
        <v>14</v>
      </c>
      <c r="G35" s="989" t="s">
        <v>14</v>
      </c>
      <c r="H35" s="22"/>
      <c r="I35" s="1563">
        <f t="shared" si="4"/>
        <v>0</v>
      </c>
      <c r="J35" s="1483"/>
      <c r="K35" s="1421">
        <f t="shared" si="3"/>
        <v>0</v>
      </c>
      <c r="L35" s="1171"/>
      <c r="M35" s="363"/>
    </row>
    <row r="36" spans="1:13" ht="12" customHeight="1">
      <c r="A36" s="136" t="s">
        <v>660</v>
      </c>
      <c r="B36" s="119" t="s">
        <v>80</v>
      </c>
      <c r="C36" s="1122" t="s">
        <v>301</v>
      </c>
      <c r="D36" s="144" t="s">
        <v>404</v>
      </c>
      <c r="E36" s="23"/>
      <c r="F36" s="835" t="s">
        <v>14</v>
      </c>
      <c r="G36" s="989" t="s">
        <v>14</v>
      </c>
      <c r="H36" s="22"/>
      <c r="I36" s="1563">
        <f t="shared" si="4"/>
        <v>0</v>
      </c>
      <c r="J36" s="1483"/>
      <c r="K36" s="1421">
        <f t="shared" si="3"/>
        <v>0</v>
      </c>
      <c r="L36" s="1171"/>
      <c r="M36" s="363"/>
    </row>
    <row r="37" spans="1:13" ht="12" customHeight="1">
      <c r="A37" s="136" t="s">
        <v>661</v>
      </c>
      <c r="B37" s="119" t="s">
        <v>607</v>
      </c>
      <c r="C37" s="1123"/>
      <c r="D37" s="144" t="s">
        <v>404</v>
      </c>
      <c r="E37" s="23"/>
      <c r="F37" s="835" t="s">
        <v>14</v>
      </c>
      <c r="G37" s="989" t="s">
        <v>14</v>
      </c>
      <c r="H37" s="22"/>
      <c r="I37" s="1563">
        <f t="shared" si="4"/>
        <v>0</v>
      </c>
      <c r="J37" s="1483"/>
      <c r="K37" s="1421">
        <f t="shared" si="3"/>
        <v>0</v>
      </c>
      <c r="L37" s="1171"/>
      <c r="M37" s="363"/>
    </row>
    <row r="38" spans="1:13" ht="12" customHeight="1">
      <c r="A38" s="136" t="s">
        <v>662</v>
      </c>
      <c r="B38" s="140" t="s">
        <v>1667</v>
      </c>
      <c r="C38" s="1123"/>
      <c r="D38" s="144" t="s">
        <v>404</v>
      </c>
      <c r="E38" s="23"/>
      <c r="F38" s="835" t="s">
        <v>14</v>
      </c>
      <c r="G38" s="989" t="s">
        <v>14</v>
      </c>
      <c r="H38" s="22"/>
      <c r="I38" s="1563">
        <f t="shared" si="4"/>
        <v>0</v>
      </c>
      <c r="J38" s="1483"/>
      <c r="K38" s="1421">
        <f t="shared" si="3"/>
        <v>0</v>
      </c>
      <c r="L38" s="1171"/>
      <c r="M38" s="362"/>
    </row>
    <row r="39" spans="1:13" ht="12" customHeight="1">
      <c r="A39" s="136" t="s">
        <v>663</v>
      </c>
      <c r="B39" s="119" t="s">
        <v>521</v>
      </c>
      <c r="C39" s="1123"/>
      <c r="D39" s="144" t="s">
        <v>405</v>
      </c>
      <c r="E39" s="23">
        <v>1</v>
      </c>
      <c r="F39" s="835" t="s">
        <v>14</v>
      </c>
      <c r="G39" s="989" t="s">
        <v>14</v>
      </c>
      <c r="H39" s="22"/>
      <c r="I39" s="1563">
        <f t="shared" si="4"/>
        <v>0</v>
      </c>
      <c r="J39" s="1483"/>
      <c r="K39" s="1421">
        <f t="shared" si="3"/>
        <v>0</v>
      </c>
      <c r="L39" s="1171"/>
      <c r="M39" s="362"/>
    </row>
    <row r="40" spans="1:13" ht="12" customHeight="1">
      <c r="A40" s="136" t="s">
        <v>664</v>
      </c>
      <c r="B40" s="119" t="s">
        <v>407</v>
      </c>
      <c r="C40" s="1124"/>
      <c r="D40" s="446" t="s">
        <v>405</v>
      </c>
      <c r="E40" s="23">
        <v>1</v>
      </c>
      <c r="F40" s="835" t="s">
        <v>14</v>
      </c>
      <c r="G40" s="989" t="s">
        <v>14</v>
      </c>
      <c r="H40" s="22"/>
      <c r="I40" s="1563">
        <f t="shared" si="4"/>
        <v>0</v>
      </c>
      <c r="J40" s="1483"/>
      <c r="K40" s="1421">
        <f t="shared" si="3"/>
        <v>0</v>
      </c>
      <c r="L40" s="1172"/>
      <c r="M40" s="362"/>
    </row>
    <row r="41" spans="1:13" ht="12" customHeight="1">
      <c r="A41" s="199"/>
      <c r="B41" s="179" t="s">
        <v>1668</v>
      </c>
      <c r="C41" s="180"/>
      <c r="D41" s="181"/>
      <c r="E41" s="182"/>
      <c r="F41" s="813"/>
      <c r="G41" s="179"/>
      <c r="H41" s="183"/>
      <c r="I41" s="1564"/>
      <c r="J41" s="1484"/>
      <c r="K41" s="1424"/>
      <c r="L41" s="334"/>
      <c r="M41" s="285"/>
    </row>
    <row r="42" spans="1:13" ht="12" customHeight="1">
      <c r="A42" s="199"/>
      <c r="B42" s="179" t="s">
        <v>626</v>
      </c>
      <c r="C42" s="180"/>
      <c r="D42" s="181"/>
      <c r="E42" s="182"/>
      <c r="F42" s="813"/>
      <c r="G42" s="179"/>
      <c r="H42" s="183"/>
      <c r="I42" s="1564"/>
      <c r="J42" s="1484"/>
      <c r="K42" s="1424"/>
      <c r="L42" s="335"/>
      <c r="M42" s="285"/>
    </row>
    <row r="43" spans="1:13" ht="12" customHeight="1">
      <c r="A43" s="19" t="s">
        <v>640</v>
      </c>
      <c r="B43" s="119" t="s">
        <v>298</v>
      </c>
      <c r="C43" s="1122" t="s">
        <v>301</v>
      </c>
      <c r="D43" s="17" t="s">
        <v>245</v>
      </c>
      <c r="E43" s="23">
        <v>1</v>
      </c>
      <c r="F43" s="835" t="s">
        <v>261</v>
      </c>
      <c r="G43" s="139" t="s">
        <v>261</v>
      </c>
      <c r="H43" s="22"/>
      <c r="I43" s="1563">
        <f aca="true" t="shared" si="5" ref="I43:I50">+ROUNDUP(H43*E43,0)</f>
        <v>0</v>
      </c>
      <c r="J43" s="1483"/>
      <c r="K43" s="1421">
        <f aca="true" t="shared" si="6" ref="K43:K50">+I43*J43</f>
        <v>0</v>
      </c>
      <c r="L43" s="1119" t="s">
        <v>1749</v>
      </c>
      <c r="M43" s="285"/>
    </row>
    <row r="44" spans="1:13" ht="24" customHeight="1">
      <c r="A44" s="74" t="s">
        <v>641</v>
      </c>
      <c r="B44" s="119" t="s">
        <v>255</v>
      </c>
      <c r="C44" s="1123"/>
      <c r="D44" s="941" t="s">
        <v>150</v>
      </c>
      <c r="E44" s="23">
        <v>1</v>
      </c>
      <c r="F44" s="835" t="s">
        <v>261</v>
      </c>
      <c r="G44" s="139" t="s">
        <v>261</v>
      </c>
      <c r="H44" s="22"/>
      <c r="I44" s="1563">
        <f t="shared" si="5"/>
        <v>0</v>
      </c>
      <c r="J44" s="1483"/>
      <c r="K44" s="1421">
        <f t="shared" si="6"/>
        <v>0</v>
      </c>
      <c r="L44" s="1120"/>
      <c r="M44" s="285"/>
    </row>
    <row r="45" spans="1:13" ht="12" customHeight="1">
      <c r="A45" s="19" t="s">
        <v>644</v>
      </c>
      <c r="B45" s="119" t="s">
        <v>257</v>
      </c>
      <c r="C45" s="1123"/>
      <c r="D45" s="17" t="s">
        <v>246</v>
      </c>
      <c r="E45" s="23">
        <v>1</v>
      </c>
      <c r="F45" s="835" t="s">
        <v>261</v>
      </c>
      <c r="G45" s="139" t="s">
        <v>261</v>
      </c>
      <c r="H45" s="22"/>
      <c r="I45" s="1563">
        <f t="shared" si="5"/>
        <v>0</v>
      </c>
      <c r="J45" s="1483"/>
      <c r="K45" s="1421">
        <f t="shared" si="6"/>
        <v>0</v>
      </c>
      <c r="L45" s="1120"/>
      <c r="M45" s="285"/>
    </row>
    <row r="46" spans="1:13" ht="12" customHeight="1">
      <c r="A46" s="136" t="s">
        <v>665</v>
      </c>
      <c r="B46" s="119" t="s">
        <v>151</v>
      </c>
      <c r="C46" s="1124"/>
      <c r="D46" s="17" t="s">
        <v>152</v>
      </c>
      <c r="E46" s="23">
        <v>1</v>
      </c>
      <c r="F46" s="835" t="s">
        <v>261</v>
      </c>
      <c r="G46" s="139" t="s">
        <v>261</v>
      </c>
      <c r="H46" s="22"/>
      <c r="I46" s="1563">
        <f t="shared" si="5"/>
        <v>0</v>
      </c>
      <c r="J46" s="1483"/>
      <c r="K46" s="1421">
        <f t="shared" si="6"/>
        <v>0</v>
      </c>
      <c r="L46" s="1120"/>
      <c r="M46" s="285"/>
    </row>
    <row r="47" spans="1:13" ht="12" customHeight="1">
      <c r="A47" s="136" t="s">
        <v>1600</v>
      </c>
      <c r="B47" s="119" t="s">
        <v>1570</v>
      </c>
      <c r="C47" s="408" t="s">
        <v>301</v>
      </c>
      <c r="D47" s="17" t="s">
        <v>1526</v>
      </c>
      <c r="E47" s="23">
        <v>1</v>
      </c>
      <c r="F47" s="835" t="s">
        <v>261</v>
      </c>
      <c r="G47" s="139" t="s">
        <v>261</v>
      </c>
      <c r="H47" s="22"/>
      <c r="I47" s="1563">
        <f t="shared" si="5"/>
        <v>0</v>
      </c>
      <c r="J47" s="1483"/>
      <c r="K47" s="1421">
        <f t="shared" si="6"/>
        <v>0</v>
      </c>
      <c r="L47" s="1120"/>
      <c r="M47" s="285"/>
    </row>
    <row r="48" spans="1:13" ht="12" customHeight="1">
      <c r="A48" s="19" t="s">
        <v>647</v>
      </c>
      <c r="B48" s="27" t="s">
        <v>393</v>
      </c>
      <c r="C48" s="408" t="s">
        <v>301</v>
      </c>
      <c r="D48" s="17" t="s">
        <v>248</v>
      </c>
      <c r="E48" s="23">
        <v>1</v>
      </c>
      <c r="F48" s="22" t="s">
        <v>261</v>
      </c>
      <c r="G48" s="139" t="s">
        <v>261</v>
      </c>
      <c r="H48" s="22"/>
      <c r="I48" s="1565">
        <f>H48*E48</f>
        <v>0</v>
      </c>
      <c r="J48" s="1485"/>
      <c r="K48" s="1421">
        <f t="shared" si="6"/>
        <v>0</v>
      </c>
      <c r="L48" s="1120"/>
      <c r="M48" s="285"/>
    </row>
    <row r="49" spans="1:13" ht="24" customHeight="1">
      <c r="A49" s="136" t="s">
        <v>645</v>
      </c>
      <c r="B49" s="119" t="s">
        <v>153</v>
      </c>
      <c r="C49" s="143" t="s">
        <v>616</v>
      </c>
      <c r="D49" s="941" t="s">
        <v>1444</v>
      </c>
      <c r="E49" s="23">
        <v>1</v>
      </c>
      <c r="F49" s="835" t="s">
        <v>261</v>
      </c>
      <c r="G49" s="139" t="s">
        <v>261</v>
      </c>
      <c r="H49" s="22"/>
      <c r="I49" s="1563">
        <f t="shared" si="5"/>
        <v>0</v>
      </c>
      <c r="J49" s="1483"/>
      <c r="K49" s="1421">
        <f t="shared" si="6"/>
        <v>0</v>
      </c>
      <c r="L49" s="1120"/>
      <c r="M49" s="285"/>
    </row>
    <row r="50" spans="1:13" ht="24" customHeight="1">
      <c r="A50" s="19" t="s">
        <v>648</v>
      </c>
      <c r="B50" s="119" t="s">
        <v>141</v>
      </c>
      <c r="C50" s="204" t="s">
        <v>616</v>
      </c>
      <c r="D50" s="941" t="s">
        <v>1343</v>
      </c>
      <c r="E50" s="23">
        <v>1</v>
      </c>
      <c r="F50" s="835" t="s">
        <v>261</v>
      </c>
      <c r="G50" s="139" t="s">
        <v>261</v>
      </c>
      <c r="H50" s="22"/>
      <c r="I50" s="1563">
        <f t="shared" si="5"/>
        <v>0</v>
      </c>
      <c r="J50" s="1483"/>
      <c r="K50" s="1421">
        <f t="shared" si="6"/>
        <v>0</v>
      </c>
      <c r="L50" s="1121"/>
      <c r="M50" s="285"/>
    </row>
    <row r="51" spans="1:13" ht="12" customHeight="1">
      <c r="A51" s="136"/>
      <c r="B51" s="210" t="s">
        <v>627</v>
      </c>
      <c r="C51" s="202"/>
      <c r="D51" s="86"/>
      <c r="E51" s="23"/>
      <c r="F51" s="835"/>
      <c r="G51" s="139"/>
      <c r="H51" s="22"/>
      <c r="I51" s="1561"/>
      <c r="J51" s="1483"/>
      <c r="K51" s="1425"/>
      <c r="L51" s="176"/>
      <c r="M51" s="285"/>
    </row>
    <row r="52" spans="1:13" ht="12" customHeight="1">
      <c r="A52" s="19" t="s">
        <v>640</v>
      </c>
      <c r="B52" s="27" t="s">
        <v>298</v>
      </c>
      <c r="C52" s="28"/>
      <c r="D52" s="29" t="s">
        <v>245</v>
      </c>
      <c r="E52" s="24">
        <v>1</v>
      </c>
      <c r="F52" s="959">
        <v>10000</v>
      </c>
      <c r="G52" s="987" t="s">
        <v>1847</v>
      </c>
      <c r="H52" s="327"/>
      <c r="I52" s="1559">
        <f aca="true" t="shared" si="7" ref="I52:I57">+ROUNDUP(H52/F52,0)*E52</f>
        <v>0</v>
      </c>
      <c r="J52" s="1479"/>
      <c r="K52" s="1421">
        <f aca="true" t="shared" si="8" ref="K52:K62">+I52*J52</f>
        <v>0</v>
      </c>
      <c r="L52" s="106"/>
      <c r="M52" s="285"/>
    </row>
    <row r="53" spans="1:13" ht="24" customHeight="1">
      <c r="A53" s="74" t="s">
        <v>641</v>
      </c>
      <c r="B53" s="27" t="s">
        <v>255</v>
      </c>
      <c r="C53" s="28"/>
      <c r="D53" s="121" t="s">
        <v>138</v>
      </c>
      <c r="E53" s="24">
        <v>1</v>
      </c>
      <c r="F53" s="964">
        <v>10000</v>
      </c>
      <c r="G53" s="30" t="s">
        <v>1847</v>
      </c>
      <c r="H53" s="25"/>
      <c r="I53" s="1559">
        <f t="shared" si="7"/>
        <v>0</v>
      </c>
      <c r="J53" s="1480"/>
      <c r="K53" s="1421">
        <f t="shared" si="8"/>
        <v>0</v>
      </c>
      <c r="L53" s="106"/>
      <c r="M53" s="285"/>
    </row>
    <row r="54" spans="1:13" ht="12" customHeight="1">
      <c r="A54" s="136" t="s">
        <v>646</v>
      </c>
      <c r="B54" s="20" t="s">
        <v>260</v>
      </c>
      <c r="C54" s="46"/>
      <c r="D54" s="29" t="s">
        <v>247</v>
      </c>
      <c r="E54" s="24">
        <v>1</v>
      </c>
      <c r="F54" s="964">
        <v>10000</v>
      </c>
      <c r="G54" s="987" t="s">
        <v>1847</v>
      </c>
      <c r="H54" s="327"/>
      <c r="I54" s="1559">
        <f t="shared" si="7"/>
        <v>0</v>
      </c>
      <c r="J54" s="1479"/>
      <c r="K54" s="1421">
        <f t="shared" si="8"/>
        <v>0</v>
      </c>
      <c r="L54" s="106"/>
      <c r="M54" s="285"/>
    </row>
    <row r="55" spans="1:13" ht="12" customHeight="1">
      <c r="A55" s="19" t="s">
        <v>644</v>
      </c>
      <c r="B55" s="27" t="s">
        <v>257</v>
      </c>
      <c r="C55" s="28"/>
      <c r="D55" s="29" t="s">
        <v>246</v>
      </c>
      <c r="E55" s="24">
        <v>1</v>
      </c>
      <c r="F55" s="964">
        <v>10000</v>
      </c>
      <c r="G55" s="987" t="s">
        <v>1847</v>
      </c>
      <c r="H55" s="327"/>
      <c r="I55" s="1559">
        <f t="shared" si="7"/>
        <v>0</v>
      </c>
      <c r="J55" s="1479"/>
      <c r="K55" s="1421">
        <f t="shared" si="8"/>
        <v>0</v>
      </c>
      <c r="L55" s="106"/>
      <c r="M55" s="285"/>
    </row>
    <row r="56" spans="1:13" ht="12" customHeight="1">
      <c r="A56" s="136" t="s">
        <v>643</v>
      </c>
      <c r="B56" s="27" t="s">
        <v>171</v>
      </c>
      <c r="C56" s="28"/>
      <c r="D56" s="29" t="s">
        <v>1340</v>
      </c>
      <c r="E56" s="24">
        <v>1</v>
      </c>
      <c r="F56" s="964">
        <v>10000</v>
      </c>
      <c r="G56" s="987" t="s">
        <v>1847</v>
      </c>
      <c r="H56" s="327"/>
      <c r="I56" s="1559">
        <f t="shared" si="7"/>
        <v>0</v>
      </c>
      <c r="J56" s="1479"/>
      <c r="K56" s="1421">
        <f t="shared" si="8"/>
        <v>0</v>
      </c>
      <c r="L56" s="336"/>
      <c r="M56" s="285"/>
    </row>
    <row r="57" spans="1:13" ht="12" customHeight="1">
      <c r="A57" s="136" t="s">
        <v>649</v>
      </c>
      <c r="B57" s="27" t="s">
        <v>258</v>
      </c>
      <c r="C57" s="28" t="s">
        <v>301</v>
      </c>
      <c r="D57" s="29" t="s">
        <v>1342</v>
      </c>
      <c r="E57" s="24"/>
      <c r="F57" s="964">
        <v>10000</v>
      </c>
      <c r="G57" s="987" t="s">
        <v>1847</v>
      </c>
      <c r="H57" s="327"/>
      <c r="I57" s="1559">
        <f t="shared" si="7"/>
        <v>0</v>
      </c>
      <c r="J57" s="1479"/>
      <c r="K57" s="1421">
        <f t="shared" si="8"/>
        <v>0</v>
      </c>
      <c r="L57" s="72" t="s">
        <v>1496</v>
      </c>
      <c r="M57" s="285"/>
    </row>
    <row r="58" spans="1:13" ht="24" customHeight="1">
      <c r="A58" s="136" t="s">
        <v>665</v>
      </c>
      <c r="B58" s="119" t="s">
        <v>151</v>
      </c>
      <c r="C58" s="120" t="s">
        <v>301</v>
      </c>
      <c r="D58" s="17" t="s">
        <v>152</v>
      </c>
      <c r="E58" s="23">
        <v>1</v>
      </c>
      <c r="F58" s="835" t="s">
        <v>261</v>
      </c>
      <c r="G58" s="139" t="s">
        <v>261</v>
      </c>
      <c r="H58" s="22"/>
      <c r="I58" s="1563">
        <f>+ROUNDUP(H58*E58,0)</f>
        <v>0</v>
      </c>
      <c r="J58" s="1483"/>
      <c r="K58" s="1421">
        <f t="shared" si="8"/>
        <v>0</v>
      </c>
      <c r="L58" s="72" t="s">
        <v>619</v>
      </c>
      <c r="M58" s="285"/>
    </row>
    <row r="59" spans="1:13" ht="12" customHeight="1">
      <c r="A59" s="136" t="s">
        <v>1600</v>
      </c>
      <c r="B59" s="119" t="s">
        <v>1570</v>
      </c>
      <c r="C59" s="120"/>
      <c r="D59" s="17" t="s">
        <v>1526</v>
      </c>
      <c r="E59" s="23">
        <v>1</v>
      </c>
      <c r="F59" s="835" t="s">
        <v>261</v>
      </c>
      <c r="G59" s="139" t="s">
        <v>261</v>
      </c>
      <c r="H59" s="22"/>
      <c r="I59" s="1563">
        <f>+ROUNDUP(H59*E59,0)</f>
        <v>0</v>
      </c>
      <c r="J59" s="1483"/>
      <c r="K59" s="1421">
        <f t="shared" si="8"/>
        <v>0</v>
      </c>
      <c r="L59" s="72"/>
      <c r="M59" s="285"/>
    </row>
    <row r="60" spans="1:13" ht="12" customHeight="1">
      <c r="A60" s="19" t="s">
        <v>647</v>
      </c>
      <c r="B60" s="27" t="s">
        <v>393</v>
      </c>
      <c r="C60" s="120"/>
      <c r="D60" s="17" t="s">
        <v>248</v>
      </c>
      <c r="E60" s="24">
        <v>1</v>
      </c>
      <c r="F60" s="1107">
        <v>10000</v>
      </c>
      <c r="G60" s="328" t="s">
        <v>1847</v>
      </c>
      <c r="H60" s="120"/>
      <c r="I60" s="1566">
        <f>+ROUNDUP(H60/F60,0)*E60</f>
        <v>0</v>
      </c>
      <c r="J60" s="1485"/>
      <c r="K60" s="1421">
        <f>+I60*J60</f>
        <v>0</v>
      </c>
      <c r="L60" s="72"/>
      <c r="M60" s="285"/>
    </row>
    <row r="61" spans="1:13" ht="12" customHeight="1">
      <c r="A61" s="136" t="s">
        <v>645</v>
      </c>
      <c r="B61" s="27" t="s">
        <v>259</v>
      </c>
      <c r="C61" s="28"/>
      <c r="D61" s="29" t="s">
        <v>249</v>
      </c>
      <c r="E61" s="328">
        <v>1</v>
      </c>
      <c r="F61" s="964">
        <v>10000</v>
      </c>
      <c r="G61" s="987" t="s">
        <v>1847</v>
      </c>
      <c r="H61" s="327"/>
      <c r="I61" s="1559">
        <f>+ROUNDUP(H61/F61,0)*E61</f>
        <v>0</v>
      </c>
      <c r="J61" s="1479"/>
      <c r="K61" s="1421">
        <f t="shared" si="8"/>
        <v>0</v>
      </c>
      <c r="L61" s="106"/>
      <c r="M61" s="285"/>
    </row>
    <row r="62" spans="1:13" ht="24" customHeight="1">
      <c r="A62" s="19" t="s">
        <v>648</v>
      </c>
      <c r="B62" s="27" t="s">
        <v>302</v>
      </c>
      <c r="C62" s="28" t="s">
        <v>301</v>
      </c>
      <c r="D62" s="29" t="s">
        <v>1341</v>
      </c>
      <c r="E62" s="24">
        <v>1</v>
      </c>
      <c r="F62" s="964">
        <v>10000</v>
      </c>
      <c r="G62" s="30" t="s">
        <v>1847</v>
      </c>
      <c r="H62" s="25"/>
      <c r="I62" s="1559">
        <f>+ROUNDUP(H62/F62,0)*E62</f>
        <v>0</v>
      </c>
      <c r="J62" s="1480"/>
      <c r="K62" s="1421">
        <f t="shared" si="8"/>
        <v>0</v>
      </c>
      <c r="L62" s="72" t="s">
        <v>1573</v>
      </c>
      <c r="M62" s="285"/>
    </row>
    <row r="63" spans="1:13" ht="12" customHeight="1">
      <c r="A63" s="199"/>
      <c r="B63" s="210" t="s">
        <v>67</v>
      </c>
      <c r="C63" s="120"/>
      <c r="D63" s="86"/>
      <c r="E63" s="23"/>
      <c r="F63" s="835"/>
      <c r="G63" s="139"/>
      <c r="H63" s="22"/>
      <c r="I63" s="1561"/>
      <c r="J63" s="1483"/>
      <c r="K63" s="1425"/>
      <c r="L63" s="176"/>
      <c r="M63" s="285"/>
    </row>
    <row r="64" spans="1:13" ht="12" customHeight="1">
      <c r="A64" s="199"/>
      <c r="B64" s="179" t="s">
        <v>603</v>
      </c>
      <c r="C64" s="180"/>
      <c r="D64" s="181"/>
      <c r="E64" s="182"/>
      <c r="F64" s="813"/>
      <c r="G64" s="179"/>
      <c r="H64" s="183"/>
      <c r="I64" s="1564"/>
      <c r="J64" s="1484"/>
      <c r="K64" s="1424"/>
      <c r="L64" s="337"/>
      <c r="M64" s="285"/>
    </row>
    <row r="65" spans="1:13" ht="12" customHeight="1">
      <c r="A65" s="136" t="s">
        <v>642</v>
      </c>
      <c r="B65" s="185" t="s">
        <v>552</v>
      </c>
      <c r="C65" s="73"/>
      <c r="D65" s="186" t="s">
        <v>140</v>
      </c>
      <c r="E65" s="909"/>
      <c r="F65" s="575"/>
      <c r="G65" s="157"/>
      <c r="H65" s="88"/>
      <c r="I65" s="1567"/>
      <c r="J65" s="1486"/>
      <c r="K65" s="1426"/>
      <c r="L65" s="333"/>
      <c r="M65" s="285"/>
    </row>
    <row r="66" spans="1:13" ht="12" customHeight="1">
      <c r="A66" s="136" t="s">
        <v>666</v>
      </c>
      <c r="B66" s="119" t="s">
        <v>163</v>
      </c>
      <c r="C66" s="120"/>
      <c r="D66" s="17" t="s">
        <v>251</v>
      </c>
      <c r="E66" s="23">
        <v>1</v>
      </c>
      <c r="F66" s="965" t="str">
        <f>IF(G66="m3","5000",IF(G66="Día","Día","5.000 m3 / Día"))</f>
        <v>5.000 m3 / Día</v>
      </c>
      <c r="G66" s="139" t="s">
        <v>1848</v>
      </c>
      <c r="H66" s="187"/>
      <c r="I66" s="1561">
        <f>IF(G66="Día",H66*E66,IF(G66="m3",ROUNDUP(H66/F66,0)*E66,IF(AND(G66="m3 / Día",H66=""),0,"¿UNIDADES?")))</f>
        <v>0</v>
      </c>
      <c r="J66" s="1487"/>
      <c r="K66" s="1421">
        <f>+I66*J66</f>
        <v>0</v>
      </c>
      <c r="L66" s="333"/>
      <c r="M66" s="285"/>
    </row>
    <row r="67" spans="1:13" ht="12" customHeight="1">
      <c r="A67" s="136"/>
      <c r="B67" s="36" t="s">
        <v>622</v>
      </c>
      <c r="C67" s="37"/>
      <c r="D67" s="15"/>
      <c r="E67" s="24"/>
      <c r="F67" s="81"/>
      <c r="G67" s="139"/>
      <c r="H67" s="22"/>
      <c r="I67" s="1561"/>
      <c r="J67" s="1483"/>
      <c r="K67" s="1425"/>
      <c r="L67" s="72"/>
      <c r="M67" s="285"/>
    </row>
    <row r="68" spans="1:13" ht="12" customHeight="1">
      <c r="A68" s="136" t="s">
        <v>667</v>
      </c>
      <c r="B68" s="20" t="s">
        <v>391</v>
      </c>
      <c r="C68" s="1175" t="s">
        <v>301</v>
      </c>
      <c r="D68" s="942" t="s">
        <v>392</v>
      </c>
      <c r="E68" s="24"/>
      <c r="F68" s="81" t="s">
        <v>30</v>
      </c>
      <c r="G68" s="30" t="s">
        <v>30</v>
      </c>
      <c r="H68" s="25"/>
      <c r="I68" s="1563">
        <f aca="true" t="shared" si="9" ref="I68:I73">+ROUNDUP(H68*E68,0)</f>
        <v>0</v>
      </c>
      <c r="J68" s="1480"/>
      <c r="K68" s="1421">
        <f aca="true" t="shared" si="10" ref="K68:K73">+I68*J68</f>
        <v>0</v>
      </c>
      <c r="L68" s="1180" t="s">
        <v>98</v>
      </c>
      <c r="M68" s="285"/>
    </row>
    <row r="69" spans="1:13" ht="12" customHeight="1">
      <c r="A69" s="136" t="s">
        <v>668</v>
      </c>
      <c r="B69" s="20" t="s">
        <v>396</v>
      </c>
      <c r="C69" s="1186"/>
      <c r="D69" s="942" t="s">
        <v>397</v>
      </c>
      <c r="E69" s="24"/>
      <c r="F69" s="81" t="s">
        <v>30</v>
      </c>
      <c r="G69" s="30" t="s">
        <v>30</v>
      </c>
      <c r="H69" s="25"/>
      <c r="I69" s="1563">
        <f t="shared" si="9"/>
        <v>0</v>
      </c>
      <c r="J69" s="1480"/>
      <c r="K69" s="1421">
        <f t="shared" si="10"/>
        <v>0</v>
      </c>
      <c r="L69" s="1185"/>
      <c r="M69" s="285"/>
    </row>
    <row r="70" spans="1:13" ht="12" customHeight="1">
      <c r="A70" s="136" t="s">
        <v>669</v>
      </c>
      <c r="B70" s="20" t="s">
        <v>398</v>
      </c>
      <c r="C70" s="1186"/>
      <c r="D70" s="943" t="s">
        <v>399</v>
      </c>
      <c r="E70" s="24"/>
      <c r="F70" s="81" t="s">
        <v>30</v>
      </c>
      <c r="G70" s="30" t="s">
        <v>30</v>
      </c>
      <c r="H70" s="25"/>
      <c r="I70" s="1563">
        <f t="shared" si="9"/>
        <v>0</v>
      </c>
      <c r="J70" s="1480"/>
      <c r="K70" s="1421">
        <f t="shared" si="10"/>
        <v>0</v>
      </c>
      <c r="L70" s="1185"/>
      <c r="M70" s="285"/>
    </row>
    <row r="71" spans="1:13" ht="12" customHeight="1">
      <c r="A71" s="136" t="s">
        <v>670</v>
      </c>
      <c r="B71" s="20" t="s">
        <v>268</v>
      </c>
      <c r="C71" s="1186"/>
      <c r="D71" s="943" t="s">
        <v>10</v>
      </c>
      <c r="E71" s="24"/>
      <c r="F71" s="81" t="s">
        <v>30</v>
      </c>
      <c r="G71" s="30" t="s">
        <v>30</v>
      </c>
      <c r="H71" s="25"/>
      <c r="I71" s="1563">
        <f t="shared" si="9"/>
        <v>0</v>
      </c>
      <c r="J71" s="1480"/>
      <c r="K71" s="1421">
        <f t="shared" si="10"/>
        <v>0</v>
      </c>
      <c r="L71" s="1185"/>
      <c r="M71" s="285"/>
    </row>
    <row r="72" spans="1:13" ht="24" customHeight="1">
      <c r="A72" s="136" t="s">
        <v>671</v>
      </c>
      <c r="B72" s="20" t="s">
        <v>400</v>
      </c>
      <c r="C72" s="1186"/>
      <c r="D72" s="943" t="s">
        <v>401</v>
      </c>
      <c r="E72" s="24"/>
      <c r="F72" s="81" t="s">
        <v>30</v>
      </c>
      <c r="G72" s="30" t="s">
        <v>30</v>
      </c>
      <c r="H72" s="25"/>
      <c r="I72" s="1563">
        <f t="shared" si="9"/>
        <v>0</v>
      </c>
      <c r="J72" s="1480"/>
      <c r="K72" s="1421">
        <f t="shared" si="10"/>
        <v>0</v>
      </c>
      <c r="L72" s="1185"/>
      <c r="M72" s="285"/>
    </row>
    <row r="73" spans="1:13" ht="12" customHeight="1">
      <c r="A73" s="136" t="s">
        <v>672</v>
      </c>
      <c r="B73" s="27" t="s">
        <v>402</v>
      </c>
      <c r="C73" s="1176"/>
      <c r="D73" s="943" t="s">
        <v>9</v>
      </c>
      <c r="E73" s="24"/>
      <c r="F73" s="81" t="s">
        <v>30</v>
      </c>
      <c r="G73" s="30" t="s">
        <v>30</v>
      </c>
      <c r="H73" s="25"/>
      <c r="I73" s="1563">
        <f t="shared" si="9"/>
        <v>0</v>
      </c>
      <c r="J73" s="1480"/>
      <c r="K73" s="1421">
        <f t="shared" si="10"/>
        <v>0</v>
      </c>
      <c r="L73" s="1181"/>
      <c r="M73" s="285"/>
    </row>
    <row r="74" spans="1:13" ht="12" customHeight="1">
      <c r="A74" s="199"/>
      <c r="B74" s="36" t="s">
        <v>156</v>
      </c>
      <c r="C74" s="37"/>
      <c r="D74" s="38"/>
      <c r="E74" s="40"/>
      <c r="F74" s="82"/>
      <c r="G74" s="36"/>
      <c r="H74" s="39"/>
      <c r="I74" s="1562"/>
      <c r="J74" s="1478"/>
      <c r="K74" s="1422"/>
      <c r="L74" s="239"/>
      <c r="M74" s="285"/>
    </row>
    <row r="75" spans="1:13" ht="36" customHeight="1">
      <c r="A75" s="136">
        <v>209</v>
      </c>
      <c r="B75" s="20" t="s">
        <v>157</v>
      </c>
      <c r="C75" s="1175" t="s">
        <v>301</v>
      </c>
      <c r="D75" s="941" t="s">
        <v>600</v>
      </c>
      <c r="E75" s="24">
        <v>1</v>
      </c>
      <c r="F75" s="81" t="s">
        <v>1457</v>
      </c>
      <c r="G75" s="30" t="s">
        <v>1457</v>
      </c>
      <c r="H75" s="25"/>
      <c r="I75" s="1563">
        <f>+ROUNDUP(H75*E75,0)</f>
        <v>0</v>
      </c>
      <c r="J75" s="1480"/>
      <c r="K75" s="1421">
        <f>+I75*J75</f>
        <v>0</v>
      </c>
      <c r="L75" s="1180" t="s">
        <v>158</v>
      </c>
      <c r="M75" s="285"/>
    </row>
    <row r="76" spans="1:13" ht="12" customHeight="1">
      <c r="A76" s="136">
        <v>210</v>
      </c>
      <c r="B76" s="20" t="s">
        <v>159</v>
      </c>
      <c r="C76" s="1176"/>
      <c r="D76" s="941" t="s">
        <v>1445</v>
      </c>
      <c r="E76" s="24">
        <v>1</v>
      </c>
      <c r="F76" s="81" t="s">
        <v>1457</v>
      </c>
      <c r="G76" s="30" t="s">
        <v>1457</v>
      </c>
      <c r="H76" s="25"/>
      <c r="I76" s="1563">
        <f>+ROUNDUP(H76*E76,0)</f>
        <v>0</v>
      </c>
      <c r="J76" s="1480"/>
      <c r="K76" s="1421">
        <f>+I76*J76</f>
        <v>0</v>
      </c>
      <c r="L76" s="1181"/>
      <c r="M76" s="285"/>
    </row>
    <row r="77" spans="1:13" ht="12" customHeight="1">
      <c r="A77" s="136" t="s">
        <v>674</v>
      </c>
      <c r="B77" s="119" t="s">
        <v>160</v>
      </c>
      <c r="C77" s="21" t="s">
        <v>301</v>
      </c>
      <c r="D77" s="83" t="s">
        <v>519</v>
      </c>
      <c r="E77" s="23">
        <v>1</v>
      </c>
      <c r="F77" s="81" t="s">
        <v>1457</v>
      </c>
      <c r="G77" s="30" t="s">
        <v>1457</v>
      </c>
      <c r="H77" s="25"/>
      <c r="I77" s="1563">
        <f>+ROUNDUP(H77*E77,0)</f>
        <v>0</v>
      </c>
      <c r="J77" s="1480"/>
      <c r="K77" s="1421">
        <f>+I77*J77</f>
        <v>0</v>
      </c>
      <c r="L77" s="176" t="s">
        <v>161</v>
      </c>
      <c r="M77" s="285"/>
    </row>
    <row r="78" spans="1:13" ht="12" customHeight="1">
      <c r="A78" s="199"/>
      <c r="B78" s="357" t="s">
        <v>162</v>
      </c>
      <c r="C78" s="37"/>
      <c r="D78" s="38"/>
      <c r="E78" s="40"/>
      <c r="F78" s="82"/>
      <c r="G78" s="36"/>
      <c r="H78" s="39"/>
      <c r="I78" s="1562"/>
      <c r="J78" s="1478"/>
      <c r="K78" s="1422"/>
      <c r="L78" s="239"/>
      <c r="M78" s="285"/>
    </row>
    <row r="79" spans="1:16" ht="24" customHeight="1">
      <c r="A79" s="74" t="s">
        <v>641</v>
      </c>
      <c r="B79" s="119" t="s">
        <v>255</v>
      </c>
      <c r="C79" s="120" t="s">
        <v>301</v>
      </c>
      <c r="D79" s="450" t="s">
        <v>138</v>
      </c>
      <c r="E79" s="23">
        <v>1</v>
      </c>
      <c r="F79" s="914">
        <v>20000</v>
      </c>
      <c r="G79" s="30" t="s">
        <v>1847</v>
      </c>
      <c r="H79" s="22"/>
      <c r="I79" s="1559">
        <f>+ROUNDUP(H79/F79,0)*E79</f>
        <v>0</v>
      </c>
      <c r="J79" s="1483"/>
      <c r="K79" s="1421">
        <f aca="true" t="shared" si="11" ref="K79:K87">+I79*J79</f>
        <v>0</v>
      </c>
      <c r="L79" s="176" t="s">
        <v>601</v>
      </c>
      <c r="M79" s="285"/>
      <c r="N79" s="257"/>
      <c r="O79" s="257"/>
      <c r="P79" s="257"/>
    </row>
    <row r="80" spans="1:13" ht="12" customHeight="1">
      <c r="A80" s="136" t="s">
        <v>698</v>
      </c>
      <c r="B80" s="119" t="s">
        <v>164</v>
      </c>
      <c r="C80" s="21" t="s">
        <v>301</v>
      </c>
      <c r="D80" s="944" t="s">
        <v>741</v>
      </c>
      <c r="E80" s="23">
        <v>1</v>
      </c>
      <c r="F80" s="915">
        <v>5000</v>
      </c>
      <c r="G80" s="30" t="s">
        <v>1847</v>
      </c>
      <c r="H80" s="329"/>
      <c r="I80" s="1559">
        <f>+ROUNDUP(H80/F80,0)*E80</f>
        <v>0</v>
      </c>
      <c r="J80" s="1488"/>
      <c r="K80" s="1421">
        <f t="shared" si="11"/>
        <v>0</v>
      </c>
      <c r="L80" s="1119" t="s">
        <v>617</v>
      </c>
      <c r="M80" s="285"/>
    </row>
    <row r="81" spans="1:13" ht="60" customHeight="1">
      <c r="A81" s="136" t="s">
        <v>673</v>
      </c>
      <c r="B81" s="119" t="s">
        <v>165</v>
      </c>
      <c r="C81" s="21" t="s">
        <v>301</v>
      </c>
      <c r="D81" s="86" t="s">
        <v>1446</v>
      </c>
      <c r="E81" s="23">
        <v>1</v>
      </c>
      <c r="F81" s="914">
        <v>5000</v>
      </c>
      <c r="G81" s="30" t="s">
        <v>1847</v>
      </c>
      <c r="H81" s="22"/>
      <c r="I81" s="1559">
        <f>+ROUNDUP(H81/F81,0)*E81</f>
        <v>0</v>
      </c>
      <c r="J81" s="1483"/>
      <c r="K81" s="1421">
        <f t="shared" si="11"/>
        <v>0</v>
      </c>
      <c r="L81" s="1121"/>
      <c r="M81" s="285"/>
    </row>
    <row r="82" spans="1:13" ht="48" customHeight="1">
      <c r="A82" s="147" t="s">
        <v>711</v>
      </c>
      <c r="B82" s="119" t="s">
        <v>518</v>
      </c>
      <c r="C82" s="120" t="s">
        <v>301</v>
      </c>
      <c r="D82" s="941" t="s">
        <v>618</v>
      </c>
      <c r="E82" s="23">
        <v>1</v>
      </c>
      <c r="F82" s="966" t="str">
        <f>IF(G82="Día","Día",IF(G82="ml",500,IF(G82="m2",3500,"Día/500 ml/3.500 m2")))</f>
        <v>Día/500 ml/3.500 m2</v>
      </c>
      <c r="G82" s="139" t="s">
        <v>1849</v>
      </c>
      <c r="H82" s="22"/>
      <c r="I82" s="1561">
        <f>IF(G82="Día",H82*E82,IF(G82="ml",ROUNDUP(H82/F82,0)*E82,IF(G82="m2",ROUNDUP(H82/F82,0)*E82,IF(AND(G82="Día / ml / m2",H82=""),0,"¿UNIDADES?"))))</f>
        <v>0</v>
      </c>
      <c r="J82" s="1483"/>
      <c r="K82" s="1421">
        <f t="shared" si="11"/>
        <v>0</v>
      </c>
      <c r="L82" s="891" t="s">
        <v>742</v>
      </c>
      <c r="M82" s="285"/>
    </row>
    <row r="83" spans="1:13" ht="12" customHeight="1">
      <c r="A83" s="136" t="s">
        <v>675</v>
      </c>
      <c r="B83" s="119" t="s">
        <v>3</v>
      </c>
      <c r="C83" s="124"/>
      <c r="D83" s="17" t="s">
        <v>250</v>
      </c>
      <c r="E83" s="23">
        <v>1</v>
      </c>
      <c r="F83" s="965" t="str">
        <f>IF(G83="m3","10000",IF(G83="Semana","Semana","10.000 m3 / Semana"))</f>
        <v>10.000 m3 / Semana</v>
      </c>
      <c r="G83" s="1108" t="s">
        <v>1851</v>
      </c>
      <c r="H83" s="326"/>
      <c r="I83" s="1561">
        <f>IF(G83="Semana",H83*E83,IF(G83="m3",ROUNDUP(H83/F83,0)*E83,IF(AND(G83="m3 / Semana",H83=""),0,"¿UNIDADES?")))</f>
        <v>0</v>
      </c>
      <c r="J83" s="1489"/>
      <c r="K83" s="1421">
        <f t="shared" si="11"/>
        <v>0</v>
      </c>
      <c r="L83" s="339"/>
      <c r="M83" s="285"/>
    </row>
    <row r="84" spans="1:13" ht="12" customHeight="1">
      <c r="A84" s="136" t="s">
        <v>645</v>
      </c>
      <c r="B84" s="119" t="s">
        <v>153</v>
      </c>
      <c r="C84" s="1122" t="s">
        <v>301</v>
      </c>
      <c r="D84" s="17" t="s">
        <v>249</v>
      </c>
      <c r="E84" s="23">
        <v>1</v>
      </c>
      <c r="F84" s="965" t="str">
        <f>IF(G84="m3","20000",IF(G84="Semana","Semana","20.000 m3 / Semana"))</f>
        <v>20.000 m3 / Semana</v>
      </c>
      <c r="G84" s="1108" t="s">
        <v>1851</v>
      </c>
      <c r="H84" s="326"/>
      <c r="I84" s="1561">
        <f>IF(G84="Semana",H84*E84,IF(G84="m3",ROUNDUP(H84/F84,0)*E84,IF(AND(G84="m3 / Semana",H84=""),0,"¿UNIDADES?")))</f>
        <v>0</v>
      </c>
      <c r="J84" s="1489"/>
      <c r="K84" s="1421">
        <f t="shared" si="11"/>
        <v>0</v>
      </c>
      <c r="L84" s="1173" t="s">
        <v>1901</v>
      </c>
      <c r="M84" s="285"/>
    </row>
    <row r="85" spans="1:13" ht="12" customHeight="1">
      <c r="A85" s="19" t="s">
        <v>648</v>
      </c>
      <c r="B85" s="119" t="s">
        <v>302</v>
      </c>
      <c r="C85" s="1124"/>
      <c r="D85" s="17" t="s">
        <v>526</v>
      </c>
      <c r="E85" s="23">
        <v>1</v>
      </c>
      <c r="F85" s="965" t="str">
        <f>IF(G85="m3","20000",IF(G85="Semana","Semana","20.000 m3 / Semana"))</f>
        <v>20.000 m3 / Semana</v>
      </c>
      <c r="G85" s="1108" t="s">
        <v>1851</v>
      </c>
      <c r="H85" s="326"/>
      <c r="I85" s="1561">
        <f>IF(G85="Semana",H85*E85,IF(G85="m3",ROUNDUP(H85/F85,0)*E85,IF(AND(G85="m3 / Semana",H85=""),0,"¿UNIDADES?")))</f>
        <v>0</v>
      </c>
      <c r="J85" s="1489"/>
      <c r="K85" s="1421">
        <f t="shared" si="11"/>
        <v>0</v>
      </c>
      <c r="L85" s="1174"/>
      <c r="M85" s="285"/>
    </row>
    <row r="86" spans="1:13" ht="12" customHeight="1">
      <c r="A86" s="19" t="s">
        <v>676</v>
      </c>
      <c r="B86" s="140" t="s">
        <v>613</v>
      </c>
      <c r="C86" s="21" t="s">
        <v>301</v>
      </c>
      <c r="D86" s="17" t="s">
        <v>1344</v>
      </c>
      <c r="E86" s="188"/>
      <c r="F86" s="835" t="s">
        <v>1457</v>
      </c>
      <c r="G86" s="30" t="s">
        <v>1457</v>
      </c>
      <c r="H86" s="819"/>
      <c r="I86" s="1563">
        <f>+ROUNDUP(H86*E86,0)</f>
        <v>0</v>
      </c>
      <c r="J86" s="1487"/>
      <c r="K86" s="1421">
        <f t="shared" si="11"/>
        <v>0</v>
      </c>
      <c r="L86" s="807" t="s">
        <v>1498</v>
      </c>
      <c r="M86" s="288"/>
    </row>
    <row r="87" spans="1:14" ht="36" customHeight="1">
      <c r="A87" s="74" t="s">
        <v>651</v>
      </c>
      <c r="B87" s="189" t="s">
        <v>512</v>
      </c>
      <c r="C87" s="21" t="s">
        <v>301</v>
      </c>
      <c r="D87" s="17" t="s">
        <v>533</v>
      </c>
      <c r="E87" s="23">
        <v>5</v>
      </c>
      <c r="F87" s="967" t="s">
        <v>1852</v>
      </c>
      <c r="G87" s="30" t="s">
        <v>1839</v>
      </c>
      <c r="H87" s="190"/>
      <c r="I87" s="1566">
        <f>IF(F87=5000,ROUNDUP(H87/F87,0)*E87,IF(F87=10000,ROUNDUP(H87/F87,0)*E87,IF(AND(G87="5000/10000",H87=""),0,0)))</f>
        <v>0</v>
      </c>
      <c r="J87" s="1490"/>
      <c r="K87" s="1421">
        <f t="shared" si="11"/>
        <v>0</v>
      </c>
      <c r="L87" s="904" t="s">
        <v>1497</v>
      </c>
      <c r="M87" s="285"/>
      <c r="N87" s="212"/>
    </row>
    <row r="88" spans="1:14" ht="12" customHeight="1">
      <c r="A88" s="199"/>
      <c r="B88" s="357" t="s">
        <v>166</v>
      </c>
      <c r="C88" s="37"/>
      <c r="D88" s="15"/>
      <c r="E88" s="24"/>
      <c r="F88" s="968"/>
      <c r="G88" s="990"/>
      <c r="H88" s="122"/>
      <c r="I88" s="1568"/>
      <c r="J88" s="1491"/>
      <c r="K88" s="1427"/>
      <c r="L88" s="340"/>
      <c r="M88" s="285"/>
      <c r="N88" s="212"/>
    </row>
    <row r="89" spans="1:14" ht="12" customHeight="1">
      <c r="A89" s="136">
        <v>207</v>
      </c>
      <c r="B89" s="308" t="s">
        <v>167</v>
      </c>
      <c r="C89" s="21"/>
      <c r="D89" s="144" t="s">
        <v>1447</v>
      </c>
      <c r="E89" s="23">
        <v>1</v>
      </c>
      <c r="F89" s="835" t="s">
        <v>19</v>
      </c>
      <c r="G89" s="139" t="s">
        <v>19</v>
      </c>
      <c r="H89" s="22"/>
      <c r="I89" s="1563">
        <f>+ROUNDUP(H89*E89,0)</f>
        <v>0</v>
      </c>
      <c r="J89" s="1483"/>
      <c r="K89" s="1421">
        <f aca="true" t="shared" si="12" ref="K89:K98">+I89*J89</f>
        <v>0</v>
      </c>
      <c r="L89" s="905"/>
      <c r="M89" s="285"/>
      <c r="N89" s="212"/>
    </row>
    <row r="90" spans="1:13" ht="36" customHeight="1">
      <c r="A90" s="136" t="s">
        <v>677</v>
      </c>
      <c r="B90" s="226" t="s">
        <v>523</v>
      </c>
      <c r="C90" s="21" t="s">
        <v>301</v>
      </c>
      <c r="D90" s="941" t="s">
        <v>1119</v>
      </c>
      <c r="E90" s="23">
        <v>1</v>
      </c>
      <c r="F90" s="835" t="str">
        <f>IF(G90="Día","Día",IF(G90="ml",500,IF(G90="m2",3500,"Día/500 ml/3.500 m2")))</f>
        <v>Día/500 ml/3.500 m2</v>
      </c>
      <c r="G90" s="139" t="s">
        <v>1849</v>
      </c>
      <c r="H90" s="22"/>
      <c r="I90" s="1561">
        <f>IF(G90="Día",H90*E90,IF(G90="ml",ROUNDUP(H90/F90,0)*E90,IF(G90="m2",ROUNDUP(H90/F90,0)*E90,IF(AND(G90="Día / ml / m2",H90=""),0,"¿UNIDADES?"))))</f>
        <v>0</v>
      </c>
      <c r="J90" s="1483"/>
      <c r="K90" s="1421">
        <f t="shared" si="12"/>
        <v>0</v>
      </c>
      <c r="L90" s="176" t="s">
        <v>744</v>
      </c>
      <c r="M90" s="285"/>
    </row>
    <row r="91" spans="1:16" ht="36" customHeight="1">
      <c r="A91" s="74" t="s">
        <v>712</v>
      </c>
      <c r="B91" s="189" t="s">
        <v>1442</v>
      </c>
      <c r="C91" s="21" t="s">
        <v>301</v>
      </c>
      <c r="D91" s="945" t="s">
        <v>743</v>
      </c>
      <c r="E91" s="23">
        <v>1</v>
      </c>
      <c r="F91" s="835" t="str">
        <f>IF(G91="Día","Día",IF(G91="ml",500,IF(G91="m2",3500,"Día/500 ml/3.500 m2")))</f>
        <v>Día/500 ml/3.500 m2</v>
      </c>
      <c r="G91" s="139" t="s">
        <v>1849</v>
      </c>
      <c r="H91" s="22"/>
      <c r="I91" s="1561">
        <f>IF(G91="Día",H91*E91,IF(G91="ml",ROUNDUP(H91/F91,0)*E91,IF(G91="m2",ROUNDUP(H91/F91,0)*E91,IF(AND(G91="Día / ml / m2",H91=""),0,"¿UNIDADES?"))))</f>
        <v>0</v>
      </c>
      <c r="J91" s="1483"/>
      <c r="K91" s="1421">
        <f t="shared" si="12"/>
        <v>0</v>
      </c>
      <c r="L91" s="891" t="s">
        <v>1750</v>
      </c>
      <c r="M91" s="285"/>
      <c r="P91" s="258"/>
    </row>
    <row r="92" spans="1:16" ht="12" customHeight="1">
      <c r="A92" s="136" t="s">
        <v>675</v>
      </c>
      <c r="B92" s="189" t="s">
        <v>3</v>
      </c>
      <c r="C92" s="21"/>
      <c r="D92" s="17" t="s">
        <v>250</v>
      </c>
      <c r="E92" s="23">
        <v>1</v>
      </c>
      <c r="F92" s="965" t="str">
        <f>IF(G92="m3","10000",IF(G92="Semana","Semana","10.000 m3 / Semana"))</f>
        <v>10.000 m3 / Semana</v>
      </c>
      <c r="G92" s="991" t="s">
        <v>1853</v>
      </c>
      <c r="H92" s="326"/>
      <c r="I92" s="1561">
        <f>IF(G92="Semana",H92*E92,IF(G92="m3",ROUNDUP(H92/F92,0)*E92,IF(AND(G92="m3 / Semana",H92=""),0,"¿UNIDADES?")))</f>
        <v>0</v>
      </c>
      <c r="J92" s="1489"/>
      <c r="K92" s="1421">
        <f t="shared" si="12"/>
        <v>0</v>
      </c>
      <c r="L92" s="176"/>
      <c r="M92" s="285"/>
      <c r="O92" s="131"/>
      <c r="P92" s="258"/>
    </row>
    <row r="93" spans="1:16" ht="12" customHeight="1">
      <c r="A93" s="136" t="s">
        <v>645</v>
      </c>
      <c r="B93" s="189" t="s">
        <v>259</v>
      </c>
      <c r="C93" s="1122" t="s">
        <v>301</v>
      </c>
      <c r="D93" s="17" t="s">
        <v>249</v>
      </c>
      <c r="E93" s="23">
        <v>1</v>
      </c>
      <c r="F93" s="965" t="str">
        <f>IF(G93="m3","20000",IF(G93="Semana","Semana","20.000 m3 / Semana"))</f>
        <v>20.000 m3 / Semana</v>
      </c>
      <c r="G93" s="991" t="s">
        <v>1853</v>
      </c>
      <c r="H93" s="326"/>
      <c r="I93" s="1561">
        <f>IF(G93="Semana",H93*E93,IF(G93="m3",ROUNDUP(H93/F93,0)*E93,IF(AND(G93="m3 / Semana",H93=""),0,"¿UNIDADES?")))</f>
        <v>0</v>
      </c>
      <c r="J93" s="1489"/>
      <c r="K93" s="1421">
        <f t="shared" si="12"/>
        <v>0</v>
      </c>
      <c r="L93" s="1179" t="s">
        <v>524</v>
      </c>
      <c r="M93" s="285"/>
      <c r="N93" s="131"/>
      <c r="O93" s="131"/>
      <c r="P93" s="131"/>
    </row>
    <row r="94" spans="1:16" ht="12" customHeight="1">
      <c r="A94" s="19" t="s">
        <v>648</v>
      </c>
      <c r="B94" s="189" t="s">
        <v>525</v>
      </c>
      <c r="C94" s="1124"/>
      <c r="D94" s="17" t="s">
        <v>526</v>
      </c>
      <c r="E94" s="23">
        <v>1</v>
      </c>
      <c r="F94" s="965" t="str">
        <f>IF(G94="m3","20000",IF(G94="Semana","Semana","20.000 m3 / Semana"))</f>
        <v>20.000 m3 / Semana</v>
      </c>
      <c r="G94" s="991" t="s">
        <v>1853</v>
      </c>
      <c r="H94" s="326"/>
      <c r="I94" s="1561">
        <f>IF(G94="Semana",H94*E94,IF(G94="m3",ROUNDUP(H94/F94,0)*E94,IF(AND(G94="m3 / Semana",H94=""),0,"¿UNIDADES?")))</f>
        <v>0</v>
      </c>
      <c r="J94" s="1489"/>
      <c r="K94" s="1421">
        <f t="shared" si="12"/>
        <v>0</v>
      </c>
      <c r="L94" s="1179" t="s">
        <v>524</v>
      </c>
      <c r="M94" s="285"/>
      <c r="N94" s="131"/>
      <c r="O94" s="131"/>
      <c r="P94" s="131"/>
    </row>
    <row r="95" spans="1:16" ht="12" customHeight="1">
      <c r="A95" s="19" t="s">
        <v>676</v>
      </c>
      <c r="B95" s="140" t="s">
        <v>613</v>
      </c>
      <c r="C95" s="1122" t="s">
        <v>301</v>
      </c>
      <c r="D95" s="17" t="s">
        <v>1344</v>
      </c>
      <c r="E95" s="23"/>
      <c r="F95" s="969" t="str">
        <f>IF(G95="m3","45000",IF(G95="Mes","Mes","45.000 m3 / Mes"))</f>
        <v>45.000 m3 / Mes</v>
      </c>
      <c r="G95" s="991" t="s">
        <v>1854</v>
      </c>
      <c r="H95" s="326"/>
      <c r="I95" s="1561">
        <f>IF(G95="Mes",H95*E95,IF(G95="m3",ROUNDUP(H95/F95,0)*E95,IF(AND(G95="m3 / Mes",H95=""),0,"¿UNIDADES?")))</f>
        <v>0</v>
      </c>
      <c r="J95" s="1489"/>
      <c r="K95" s="1421">
        <f t="shared" si="12"/>
        <v>0</v>
      </c>
      <c r="L95" s="1194" t="s">
        <v>589</v>
      </c>
      <c r="M95" s="285"/>
      <c r="N95" s="131"/>
      <c r="O95" s="131"/>
      <c r="P95" s="131"/>
    </row>
    <row r="96" spans="1:16" ht="12" customHeight="1">
      <c r="A96" s="136" t="s">
        <v>678</v>
      </c>
      <c r="B96" s="189" t="s">
        <v>527</v>
      </c>
      <c r="C96" s="1124"/>
      <c r="D96" s="17" t="s">
        <v>1345</v>
      </c>
      <c r="E96" s="23"/>
      <c r="F96" s="969" t="str">
        <f>IF(G96="m3","45000",IF(G96="Mes","Mes","45.000 m3 / Mes"))</f>
        <v>45.000 m3 / Mes</v>
      </c>
      <c r="G96" s="991" t="s">
        <v>1854</v>
      </c>
      <c r="H96" s="329"/>
      <c r="I96" s="1561">
        <f>IF(G96="Mes",H96*E96,IF(G96="m3",ROUNDUP(H96/F96,0)*E96,IF(AND(G96="m3 / Mes",H96=""),0,"¿UNIDADES?")))</f>
        <v>0</v>
      </c>
      <c r="J96" s="1488"/>
      <c r="K96" s="1421">
        <f t="shared" si="12"/>
        <v>0</v>
      </c>
      <c r="L96" s="1195"/>
      <c r="M96" s="285"/>
      <c r="N96" s="131"/>
      <c r="O96" s="131"/>
      <c r="P96" s="131"/>
    </row>
    <row r="97" spans="1:16" ht="24" customHeight="1">
      <c r="A97" s="74" t="s">
        <v>641</v>
      </c>
      <c r="B97" s="189" t="s">
        <v>255</v>
      </c>
      <c r="C97" s="21" t="s">
        <v>301</v>
      </c>
      <c r="D97" s="946" t="s">
        <v>534</v>
      </c>
      <c r="E97" s="23">
        <v>1</v>
      </c>
      <c r="F97" s="967">
        <v>45000</v>
      </c>
      <c r="G97" s="30" t="s">
        <v>1847</v>
      </c>
      <c r="H97" s="25"/>
      <c r="I97" s="1559">
        <f>+ROUNDUP(H97/F97,0)*E97</f>
        <v>0</v>
      </c>
      <c r="J97" s="1480"/>
      <c r="K97" s="1421">
        <f t="shared" si="12"/>
        <v>0</v>
      </c>
      <c r="L97" s="906" t="s">
        <v>601</v>
      </c>
      <c r="M97" s="285"/>
      <c r="N97" s="131"/>
      <c r="O97" s="131"/>
      <c r="P97" s="131"/>
    </row>
    <row r="98" spans="1:13" ht="36" customHeight="1">
      <c r="A98" s="74" t="s">
        <v>651</v>
      </c>
      <c r="B98" s="189" t="s">
        <v>512</v>
      </c>
      <c r="C98" s="21" t="s">
        <v>301</v>
      </c>
      <c r="D98" s="17" t="s">
        <v>1346</v>
      </c>
      <c r="E98" s="23">
        <v>5</v>
      </c>
      <c r="F98" s="967" t="s">
        <v>1855</v>
      </c>
      <c r="G98" s="30" t="s">
        <v>1847</v>
      </c>
      <c r="H98" s="22"/>
      <c r="I98" s="1566">
        <f>IF(F98=5000,ROUNDUP(H98/F98,0)*E98,IF(F98=10000,ROUNDUP(H98/F98,0)*E98,IF(AND(G98="5000/10000",H98=""),0,0)))</f>
        <v>0</v>
      </c>
      <c r="J98" s="1483"/>
      <c r="K98" s="1421">
        <f t="shared" si="12"/>
        <v>0</v>
      </c>
      <c r="L98" s="1109" t="s">
        <v>1902</v>
      </c>
      <c r="M98" s="285"/>
    </row>
    <row r="99" spans="1:13" ht="12" customHeight="1">
      <c r="A99" s="136"/>
      <c r="B99" s="36" t="s">
        <v>590</v>
      </c>
      <c r="C99" s="37"/>
      <c r="D99" s="38"/>
      <c r="E99" s="24"/>
      <c r="F99" s="81"/>
      <c r="G99" s="30"/>
      <c r="H99" s="25"/>
      <c r="I99" s="1569"/>
      <c r="J99" s="1480"/>
      <c r="K99" s="1423"/>
      <c r="L99" s="106"/>
      <c r="M99" s="285"/>
    </row>
    <row r="100" spans="1:13" ht="12" customHeight="1">
      <c r="A100" s="136" t="s">
        <v>679</v>
      </c>
      <c r="B100" s="189" t="s">
        <v>468</v>
      </c>
      <c r="C100" s="21" t="s">
        <v>301</v>
      </c>
      <c r="D100" s="17" t="s">
        <v>528</v>
      </c>
      <c r="E100" s="23">
        <v>1</v>
      </c>
      <c r="F100" s="967">
        <v>10000</v>
      </c>
      <c r="G100" s="30" t="s">
        <v>1839</v>
      </c>
      <c r="H100" s="190"/>
      <c r="I100" s="1559">
        <f>+ROUNDUP(H100/F100,0)*E100</f>
        <v>0</v>
      </c>
      <c r="J100" s="1490"/>
      <c r="K100" s="1421">
        <f>+I100*J100</f>
        <v>0</v>
      </c>
      <c r="L100" s="1110" t="s">
        <v>1903</v>
      </c>
      <c r="M100" s="285"/>
    </row>
    <row r="101" spans="1:13" ht="12" customHeight="1">
      <c r="A101" s="136"/>
      <c r="B101" s="36" t="s">
        <v>169</v>
      </c>
      <c r="C101" s="37"/>
      <c r="D101" s="38"/>
      <c r="E101" s="40"/>
      <c r="F101" s="82"/>
      <c r="G101" s="36"/>
      <c r="H101" s="39"/>
      <c r="I101" s="1562"/>
      <c r="J101" s="1478"/>
      <c r="K101" s="1422"/>
      <c r="L101" s="239"/>
      <c r="M101" s="285"/>
    </row>
    <row r="102" spans="1:13" ht="12" customHeight="1">
      <c r="A102" s="136"/>
      <c r="B102" s="123" t="s">
        <v>1732</v>
      </c>
      <c r="C102" s="37"/>
      <c r="D102" s="38"/>
      <c r="E102" s="40"/>
      <c r="F102" s="82"/>
      <c r="G102" s="36"/>
      <c r="H102" s="39"/>
      <c r="I102" s="1562"/>
      <c r="J102" s="1478"/>
      <c r="K102" s="1422"/>
      <c r="L102" s="239"/>
      <c r="M102" s="285"/>
    </row>
    <row r="103" spans="1:13" ht="24" customHeight="1">
      <c r="A103" s="136" t="s">
        <v>647</v>
      </c>
      <c r="B103" s="27" t="s">
        <v>608</v>
      </c>
      <c r="C103" s="1114" t="s">
        <v>301</v>
      </c>
      <c r="D103" s="29" t="s">
        <v>248</v>
      </c>
      <c r="E103" s="24">
        <v>1</v>
      </c>
      <c r="F103" s="964">
        <v>10000</v>
      </c>
      <c r="G103" s="30" t="s">
        <v>1847</v>
      </c>
      <c r="H103" s="22"/>
      <c r="I103" s="1559">
        <f aca="true" t="shared" si="13" ref="I103:I113">+ROUNDUP(H103/F103,0)*E103</f>
        <v>0</v>
      </c>
      <c r="J103" s="1483"/>
      <c r="K103" s="1421">
        <f aca="true" t="shared" si="14" ref="K103:K113">+I103*J103</f>
        <v>0</v>
      </c>
      <c r="L103" s="907" t="s">
        <v>1751</v>
      </c>
      <c r="M103" s="285"/>
    </row>
    <row r="104" spans="1:13" ht="12" customHeight="1">
      <c r="A104" s="136" t="s">
        <v>675</v>
      </c>
      <c r="B104" s="27" t="s">
        <v>394</v>
      </c>
      <c r="C104" s="1116"/>
      <c r="D104" s="29" t="s">
        <v>250</v>
      </c>
      <c r="E104" s="24">
        <v>1</v>
      </c>
      <c r="F104" s="959">
        <v>10000</v>
      </c>
      <c r="G104" s="30" t="s">
        <v>1847</v>
      </c>
      <c r="H104" s="329"/>
      <c r="I104" s="1559">
        <f t="shared" si="13"/>
        <v>0</v>
      </c>
      <c r="J104" s="1488"/>
      <c r="K104" s="1421">
        <f t="shared" si="14"/>
        <v>0</v>
      </c>
      <c r="L104" s="908" t="s">
        <v>170</v>
      </c>
      <c r="M104" s="285"/>
    </row>
    <row r="105" spans="1:13" ht="12" customHeight="1">
      <c r="A105" s="136" t="s">
        <v>640</v>
      </c>
      <c r="B105" s="27" t="s">
        <v>298</v>
      </c>
      <c r="C105" s="28"/>
      <c r="D105" s="29" t="s">
        <v>245</v>
      </c>
      <c r="E105" s="24">
        <v>1</v>
      </c>
      <c r="F105" s="959">
        <v>10000</v>
      </c>
      <c r="G105" s="30" t="s">
        <v>1847</v>
      </c>
      <c r="H105" s="327"/>
      <c r="I105" s="1559">
        <f t="shared" si="13"/>
        <v>0</v>
      </c>
      <c r="J105" s="1479"/>
      <c r="K105" s="1421">
        <f t="shared" si="14"/>
        <v>0</v>
      </c>
      <c r="L105" s="106"/>
      <c r="M105" s="285"/>
    </row>
    <row r="106" spans="1:13" ht="24" customHeight="1">
      <c r="A106" s="74" t="s">
        <v>641</v>
      </c>
      <c r="B106" s="27" t="s">
        <v>255</v>
      </c>
      <c r="C106" s="28"/>
      <c r="D106" s="121" t="s">
        <v>138</v>
      </c>
      <c r="E106" s="24">
        <v>1</v>
      </c>
      <c r="F106" s="964">
        <v>10000</v>
      </c>
      <c r="G106" s="30" t="s">
        <v>1847</v>
      </c>
      <c r="H106" s="25"/>
      <c r="I106" s="1559">
        <f t="shared" si="13"/>
        <v>0</v>
      </c>
      <c r="J106" s="1480"/>
      <c r="K106" s="1421">
        <f t="shared" si="14"/>
        <v>0</v>
      </c>
      <c r="L106" s="106"/>
      <c r="M106" s="285"/>
    </row>
    <row r="107" spans="1:13" ht="12" customHeight="1">
      <c r="A107" s="19" t="s">
        <v>646</v>
      </c>
      <c r="B107" s="20" t="s">
        <v>260</v>
      </c>
      <c r="C107" s="46"/>
      <c r="D107" s="29" t="s">
        <v>247</v>
      </c>
      <c r="E107" s="24">
        <v>1</v>
      </c>
      <c r="F107" s="959">
        <v>10000</v>
      </c>
      <c r="G107" s="30" t="s">
        <v>1847</v>
      </c>
      <c r="H107" s="327"/>
      <c r="I107" s="1559">
        <f t="shared" si="13"/>
        <v>0</v>
      </c>
      <c r="J107" s="1479"/>
      <c r="K107" s="1421">
        <f t="shared" si="14"/>
        <v>0</v>
      </c>
      <c r="L107" s="106"/>
      <c r="M107" s="285"/>
    </row>
    <row r="108" spans="1:13" ht="12" customHeight="1">
      <c r="A108" s="19" t="s">
        <v>644</v>
      </c>
      <c r="B108" s="27" t="s">
        <v>257</v>
      </c>
      <c r="C108" s="28"/>
      <c r="D108" s="29" t="s">
        <v>246</v>
      </c>
      <c r="E108" s="24">
        <v>1</v>
      </c>
      <c r="F108" s="959">
        <v>10000</v>
      </c>
      <c r="G108" s="30" t="s">
        <v>1847</v>
      </c>
      <c r="H108" s="327"/>
      <c r="I108" s="1559">
        <f t="shared" si="13"/>
        <v>0</v>
      </c>
      <c r="J108" s="1479"/>
      <c r="K108" s="1421">
        <f t="shared" si="14"/>
        <v>0</v>
      </c>
      <c r="L108" s="106"/>
      <c r="M108" s="285"/>
    </row>
    <row r="109" spans="1:13" ht="12" customHeight="1">
      <c r="A109" s="136" t="s">
        <v>643</v>
      </c>
      <c r="B109" s="27" t="s">
        <v>171</v>
      </c>
      <c r="C109" s="28"/>
      <c r="D109" s="29" t="s">
        <v>1340</v>
      </c>
      <c r="E109" s="24">
        <v>1</v>
      </c>
      <c r="F109" s="959">
        <v>10000</v>
      </c>
      <c r="G109" s="30" t="s">
        <v>1847</v>
      </c>
      <c r="H109" s="327"/>
      <c r="I109" s="1559">
        <f t="shared" si="13"/>
        <v>0</v>
      </c>
      <c r="J109" s="1479"/>
      <c r="K109" s="1421">
        <f t="shared" si="14"/>
        <v>0</v>
      </c>
      <c r="L109" s="336"/>
      <c r="M109" s="285"/>
    </row>
    <row r="110" spans="1:13" ht="12" customHeight="1">
      <c r="A110" s="136" t="s">
        <v>649</v>
      </c>
      <c r="B110" s="27" t="s">
        <v>258</v>
      </c>
      <c r="C110" s="120" t="s">
        <v>301</v>
      </c>
      <c r="D110" s="17" t="s">
        <v>1342</v>
      </c>
      <c r="E110" s="23"/>
      <c r="F110" s="970">
        <v>10000</v>
      </c>
      <c r="G110" s="30" t="s">
        <v>1847</v>
      </c>
      <c r="H110" s="329"/>
      <c r="I110" s="1559">
        <f t="shared" si="13"/>
        <v>0</v>
      </c>
      <c r="J110" s="1488"/>
      <c r="K110" s="1421">
        <f t="shared" si="14"/>
        <v>0</v>
      </c>
      <c r="L110" s="176" t="s">
        <v>1496</v>
      </c>
      <c r="M110" s="285"/>
    </row>
    <row r="111" spans="1:13" ht="12" customHeight="1">
      <c r="A111" s="136" t="s">
        <v>645</v>
      </c>
      <c r="B111" s="27" t="s">
        <v>259</v>
      </c>
      <c r="C111" s="28"/>
      <c r="D111" s="29" t="s">
        <v>249</v>
      </c>
      <c r="E111" s="24">
        <v>1</v>
      </c>
      <c r="F111" s="959">
        <v>10000</v>
      </c>
      <c r="G111" s="30" t="s">
        <v>1847</v>
      </c>
      <c r="H111" s="327"/>
      <c r="I111" s="1559">
        <f t="shared" si="13"/>
        <v>0</v>
      </c>
      <c r="J111" s="1479"/>
      <c r="K111" s="1421">
        <f t="shared" si="14"/>
        <v>0</v>
      </c>
      <c r="L111" s="106"/>
      <c r="M111" s="285"/>
    </row>
    <row r="112" spans="1:13" ht="24" customHeight="1">
      <c r="A112" s="19" t="s">
        <v>648</v>
      </c>
      <c r="B112" s="27" t="s">
        <v>302</v>
      </c>
      <c r="C112" s="28" t="s">
        <v>301</v>
      </c>
      <c r="D112" s="29" t="s">
        <v>1341</v>
      </c>
      <c r="E112" s="24">
        <v>1</v>
      </c>
      <c r="F112" s="964">
        <v>10000</v>
      </c>
      <c r="G112" s="30" t="s">
        <v>1847</v>
      </c>
      <c r="H112" s="25"/>
      <c r="I112" s="1559">
        <f t="shared" si="13"/>
        <v>0</v>
      </c>
      <c r="J112" s="1480"/>
      <c r="K112" s="1421">
        <f t="shared" si="14"/>
        <v>0</v>
      </c>
      <c r="L112" s="797" t="s">
        <v>1571</v>
      </c>
      <c r="M112" s="285"/>
    </row>
    <row r="113" spans="1:13" ht="12" customHeight="1">
      <c r="A113" s="136" t="s">
        <v>680</v>
      </c>
      <c r="B113" s="27" t="s">
        <v>172</v>
      </c>
      <c r="C113" s="28"/>
      <c r="D113" s="29" t="s">
        <v>1</v>
      </c>
      <c r="E113" s="328">
        <v>1</v>
      </c>
      <c r="F113" s="959">
        <v>20000</v>
      </c>
      <c r="G113" s="30" t="s">
        <v>1847</v>
      </c>
      <c r="H113" s="327"/>
      <c r="I113" s="1559">
        <f t="shared" si="13"/>
        <v>0</v>
      </c>
      <c r="J113" s="1479"/>
      <c r="K113" s="1421">
        <f t="shared" si="14"/>
        <v>0</v>
      </c>
      <c r="L113" s="106"/>
      <c r="M113" s="285"/>
    </row>
    <row r="114" spans="1:13" ht="12" customHeight="1">
      <c r="A114" s="504"/>
      <c r="B114" s="1182" t="s">
        <v>1825</v>
      </c>
      <c r="C114" s="1183"/>
      <c r="D114" s="1184"/>
      <c r="E114" s="821"/>
      <c r="F114" s="971"/>
      <c r="G114" s="992"/>
      <c r="H114" s="820"/>
      <c r="I114" s="1570"/>
      <c r="J114" s="1492"/>
      <c r="K114" s="1428"/>
      <c r="L114" s="251"/>
      <c r="M114" s="289"/>
    </row>
    <row r="115" spans="1:13" ht="12" customHeight="1">
      <c r="A115" s="505"/>
      <c r="B115" s="1129" t="s">
        <v>1670</v>
      </c>
      <c r="C115" s="1130"/>
      <c r="D115" s="1131"/>
      <c r="E115" s="821"/>
      <c r="F115" s="972"/>
      <c r="G115" s="993"/>
      <c r="H115" s="822"/>
      <c r="I115" s="1570"/>
      <c r="J115" s="1492"/>
      <c r="K115" s="1428"/>
      <c r="L115" s="251"/>
      <c r="M115" s="289"/>
    </row>
    <row r="116" spans="1:13" ht="36" customHeight="1">
      <c r="A116" s="228" t="s">
        <v>1090</v>
      </c>
      <c r="B116" s="297" t="s">
        <v>529</v>
      </c>
      <c r="C116" s="219"/>
      <c r="D116" s="947"/>
      <c r="E116" s="823" t="s">
        <v>395</v>
      </c>
      <c r="F116" s="973" t="s">
        <v>261</v>
      </c>
      <c r="G116" s="994" t="s">
        <v>261</v>
      </c>
      <c r="H116" s="824"/>
      <c r="I116" s="1563">
        <f aca="true" t="shared" si="15" ref="I116:I128">+ROUNDUP(H116*E116,0)</f>
        <v>0</v>
      </c>
      <c r="J116" s="1493"/>
      <c r="K116" s="1421">
        <f aca="true" t="shared" si="16" ref="K116:K128">+I116*J116</f>
        <v>0</v>
      </c>
      <c r="L116" s="251"/>
      <c r="M116" s="289"/>
    </row>
    <row r="117" spans="1:13" ht="12" customHeight="1">
      <c r="A117" s="507">
        <v>2000</v>
      </c>
      <c r="B117" s="254" t="s">
        <v>530</v>
      </c>
      <c r="C117" s="219"/>
      <c r="D117" s="948" t="s">
        <v>531</v>
      </c>
      <c r="E117" s="825">
        <v>1</v>
      </c>
      <c r="F117" s="974" t="s">
        <v>286</v>
      </c>
      <c r="G117" s="995" t="s">
        <v>286</v>
      </c>
      <c r="H117" s="826"/>
      <c r="I117" s="1563">
        <f t="shared" si="15"/>
        <v>0</v>
      </c>
      <c r="J117" s="1494"/>
      <c r="K117" s="1421">
        <f t="shared" si="16"/>
        <v>0</v>
      </c>
      <c r="L117" s="251"/>
      <c r="M117" s="290"/>
    </row>
    <row r="118" spans="1:13" ht="12" customHeight="1">
      <c r="A118" s="136" t="s">
        <v>647</v>
      </c>
      <c r="B118" s="254" t="s">
        <v>393</v>
      </c>
      <c r="C118" s="1132" t="s">
        <v>301</v>
      </c>
      <c r="D118" s="948" t="s">
        <v>248</v>
      </c>
      <c r="E118" s="825">
        <v>1</v>
      </c>
      <c r="F118" s="975" t="s">
        <v>532</v>
      </c>
      <c r="G118" s="996" t="s">
        <v>532</v>
      </c>
      <c r="H118" s="826"/>
      <c r="I118" s="1563">
        <f t="shared" si="15"/>
        <v>0</v>
      </c>
      <c r="J118" s="1482"/>
      <c r="K118" s="1421">
        <f t="shared" si="16"/>
        <v>0</v>
      </c>
      <c r="L118" s="1127" t="s">
        <v>170</v>
      </c>
      <c r="M118" s="291"/>
    </row>
    <row r="119" spans="1:13" ht="12" customHeight="1">
      <c r="A119" s="136" t="s">
        <v>675</v>
      </c>
      <c r="B119" s="254" t="s">
        <v>3</v>
      </c>
      <c r="C119" s="1133" t="s">
        <v>301</v>
      </c>
      <c r="D119" s="948" t="s">
        <v>250</v>
      </c>
      <c r="E119" s="825">
        <v>1</v>
      </c>
      <c r="F119" s="975" t="s">
        <v>532</v>
      </c>
      <c r="G119" s="996" t="s">
        <v>532</v>
      </c>
      <c r="H119" s="826"/>
      <c r="I119" s="1563">
        <f t="shared" si="15"/>
        <v>0</v>
      </c>
      <c r="J119" s="1482"/>
      <c r="K119" s="1421">
        <f t="shared" si="16"/>
        <v>0</v>
      </c>
      <c r="L119" s="1128" t="s">
        <v>170</v>
      </c>
      <c r="M119" s="291"/>
    </row>
    <row r="120" spans="1:13" ht="12" customHeight="1">
      <c r="A120" s="136" t="s">
        <v>640</v>
      </c>
      <c r="B120" s="254" t="s">
        <v>298</v>
      </c>
      <c r="C120" s="219"/>
      <c r="D120" s="948" t="s">
        <v>245</v>
      </c>
      <c r="E120" s="825">
        <v>1</v>
      </c>
      <c r="F120" s="975" t="s">
        <v>532</v>
      </c>
      <c r="G120" s="996" t="s">
        <v>532</v>
      </c>
      <c r="H120" s="826"/>
      <c r="I120" s="1563">
        <f t="shared" si="15"/>
        <v>0</v>
      </c>
      <c r="J120" s="1482"/>
      <c r="K120" s="1421">
        <f t="shared" si="16"/>
        <v>0</v>
      </c>
      <c r="L120" s="341"/>
      <c r="M120" s="291"/>
    </row>
    <row r="121" spans="1:13" ht="24" customHeight="1">
      <c r="A121" s="74" t="s">
        <v>641</v>
      </c>
      <c r="B121" s="298" t="s">
        <v>255</v>
      </c>
      <c r="C121" s="219"/>
      <c r="D121" s="947" t="s">
        <v>534</v>
      </c>
      <c r="E121" s="815">
        <v>1</v>
      </c>
      <c r="F121" s="975" t="s">
        <v>532</v>
      </c>
      <c r="G121" s="996" t="s">
        <v>532</v>
      </c>
      <c r="H121" s="826"/>
      <c r="I121" s="1563">
        <f t="shared" si="15"/>
        <v>0</v>
      </c>
      <c r="J121" s="1482"/>
      <c r="K121" s="1421">
        <f t="shared" si="16"/>
        <v>0</v>
      </c>
      <c r="L121" s="251"/>
      <c r="M121" s="291"/>
    </row>
    <row r="122" spans="1:13" ht="12" customHeight="1">
      <c r="A122" s="19" t="s">
        <v>646</v>
      </c>
      <c r="B122" s="297" t="s">
        <v>260</v>
      </c>
      <c r="C122" s="219"/>
      <c r="D122" s="949" t="s">
        <v>247</v>
      </c>
      <c r="E122" s="815">
        <v>1</v>
      </c>
      <c r="F122" s="975" t="s">
        <v>532</v>
      </c>
      <c r="G122" s="996" t="s">
        <v>532</v>
      </c>
      <c r="H122" s="826"/>
      <c r="I122" s="1563">
        <f t="shared" si="15"/>
        <v>0</v>
      </c>
      <c r="J122" s="1482"/>
      <c r="K122" s="1421">
        <f t="shared" si="16"/>
        <v>0</v>
      </c>
      <c r="L122" s="251"/>
      <c r="M122" s="291"/>
    </row>
    <row r="123" spans="1:13" ht="12" customHeight="1">
      <c r="A123" s="19" t="s">
        <v>644</v>
      </c>
      <c r="B123" s="254" t="s">
        <v>257</v>
      </c>
      <c r="C123" s="219"/>
      <c r="D123" s="948" t="s">
        <v>246</v>
      </c>
      <c r="E123" s="825">
        <v>1</v>
      </c>
      <c r="F123" s="975" t="s">
        <v>532</v>
      </c>
      <c r="G123" s="996" t="s">
        <v>532</v>
      </c>
      <c r="H123" s="826"/>
      <c r="I123" s="1563">
        <f t="shared" si="15"/>
        <v>0</v>
      </c>
      <c r="J123" s="1482"/>
      <c r="K123" s="1421">
        <f t="shared" si="16"/>
        <v>0</v>
      </c>
      <c r="L123" s="251"/>
      <c r="M123" s="291"/>
    </row>
    <row r="124" spans="1:13" ht="12" customHeight="1">
      <c r="A124" s="136" t="s">
        <v>643</v>
      </c>
      <c r="B124" s="254" t="s">
        <v>256</v>
      </c>
      <c r="C124" s="219"/>
      <c r="D124" s="29" t="s">
        <v>1340</v>
      </c>
      <c r="E124" s="825">
        <v>1</v>
      </c>
      <c r="F124" s="975" t="s">
        <v>532</v>
      </c>
      <c r="G124" s="996" t="s">
        <v>532</v>
      </c>
      <c r="H124" s="826"/>
      <c r="I124" s="1563">
        <f t="shared" si="15"/>
        <v>0</v>
      </c>
      <c r="J124" s="1482"/>
      <c r="K124" s="1421">
        <f t="shared" si="16"/>
        <v>0</v>
      </c>
      <c r="L124" s="251"/>
      <c r="M124" s="291"/>
    </row>
    <row r="125" spans="1:13" ht="12" customHeight="1">
      <c r="A125" s="136" t="s">
        <v>649</v>
      </c>
      <c r="B125" s="254" t="s">
        <v>258</v>
      </c>
      <c r="C125" s="207"/>
      <c r="D125" s="29" t="s">
        <v>1342</v>
      </c>
      <c r="E125" s="825">
        <v>1</v>
      </c>
      <c r="F125" s="975" t="s">
        <v>532</v>
      </c>
      <c r="G125" s="996" t="s">
        <v>532</v>
      </c>
      <c r="H125" s="826"/>
      <c r="I125" s="1563">
        <f t="shared" si="15"/>
        <v>0</v>
      </c>
      <c r="J125" s="1482"/>
      <c r="K125" s="1421">
        <f t="shared" si="16"/>
        <v>0</v>
      </c>
      <c r="L125" s="252"/>
      <c r="M125" s="291"/>
    </row>
    <row r="126" spans="1:13" ht="12" customHeight="1">
      <c r="A126" s="136" t="s">
        <v>645</v>
      </c>
      <c r="B126" s="254" t="s">
        <v>259</v>
      </c>
      <c r="C126" s="219"/>
      <c r="D126" s="948" t="s">
        <v>249</v>
      </c>
      <c r="E126" s="825">
        <v>1</v>
      </c>
      <c r="F126" s="975" t="s">
        <v>532</v>
      </c>
      <c r="G126" s="996" t="s">
        <v>532</v>
      </c>
      <c r="H126" s="826"/>
      <c r="I126" s="1563">
        <f t="shared" si="15"/>
        <v>0</v>
      </c>
      <c r="J126" s="1482"/>
      <c r="K126" s="1421">
        <f t="shared" si="16"/>
        <v>0</v>
      </c>
      <c r="L126" s="251"/>
      <c r="M126" s="291"/>
    </row>
    <row r="127" spans="1:13" ht="24" customHeight="1">
      <c r="A127" s="19" t="s">
        <v>648</v>
      </c>
      <c r="B127" s="296" t="s">
        <v>525</v>
      </c>
      <c r="C127" s="193" t="s">
        <v>301</v>
      </c>
      <c r="D127" s="29" t="s">
        <v>1341</v>
      </c>
      <c r="E127" s="823" t="s">
        <v>395</v>
      </c>
      <c r="F127" s="975" t="s">
        <v>532</v>
      </c>
      <c r="G127" s="996" t="s">
        <v>532</v>
      </c>
      <c r="H127" s="826"/>
      <c r="I127" s="1563">
        <f t="shared" si="15"/>
        <v>0</v>
      </c>
      <c r="J127" s="1482"/>
      <c r="K127" s="1421">
        <f t="shared" si="16"/>
        <v>0</v>
      </c>
      <c r="L127" s="797" t="s">
        <v>1571</v>
      </c>
      <c r="M127" s="292"/>
    </row>
    <row r="128" spans="1:13" ht="12" customHeight="1">
      <c r="A128" s="136" t="s">
        <v>680</v>
      </c>
      <c r="B128" s="254" t="s">
        <v>172</v>
      </c>
      <c r="C128" s="219"/>
      <c r="D128" s="948" t="s">
        <v>1</v>
      </c>
      <c r="E128" s="825">
        <v>1</v>
      </c>
      <c r="F128" s="975" t="s">
        <v>532</v>
      </c>
      <c r="G128" s="996" t="s">
        <v>532</v>
      </c>
      <c r="H128" s="826"/>
      <c r="I128" s="1563">
        <f t="shared" si="15"/>
        <v>0</v>
      </c>
      <c r="J128" s="1482"/>
      <c r="K128" s="1421">
        <f t="shared" si="16"/>
        <v>0</v>
      </c>
      <c r="L128" s="251"/>
      <c r="M128" s="291"/>
    </row>
    <row r="129" spans="1:13" ht="12" customHeight="1">
      <c r="A129" s="506"/>
      <c r="B129" s="1129" t="s">
        <v>535</v>
      </c>
      <c r="C129" s="1130"/>
      <c r="D129" s="1131"/>
      <c r="E129" s="821"/>
      <c r="F129" s="972"/>
      <c r="G129" s="993"/>
      <c r="H129" s="826"/>
      <c r="I129" s="1570"/>
      <c r="J129" s="1492"/>
      <c r="K129" s="1428"/>
      <c r="L129" s="251"/>
      <c r="M129" s="289"/>
    </row>
    <row r="130" spans="1:13" ht="12" customHeight="1">
      <c r="A130" s="136" t="s">
        <v>647</v>
      </c>
      <c r="B130" s="254" t="s">
        <v>393</v>
      </c>
      <c r="C130" s="1132" t="s">
        <v>301</v>
      </c>
      <c r="D130" s="948" t="s">
        <v>248</v>
      </c>
      <c r="E130" s="825">
        <v>1</v>
      </c>
      <c r="F130" s="959">
        <v>1000</v>
      </c>
      <c r="G130" s="30" t="s">
        <v>1847</v>
      </c>
      <c r="H130" s="826"/>
      <c r="I130" s="1559">
        <f aca="true" t="shared" si="17" ref="I130:I144">+ROUNDUP(H130/F130,0)*E130</f>
        <v>0</v>
      </c>
      <c r="J130" s="1479"/>
      <c r="K130" s="1421">
        <f aca="true" t="shared" si="18" ref="K130:K140">+I130*J130</f>
        <v>0</v>
      </c>
      <c r="L130" s="1127" t="s">
        <v>170</v>
      </c>
      <c r="M130" s="291"/>
    </row>
    <row r="131" spans="1:13" ht="12" customHeight="1">
      <c r="A131" s="136" t="s">
        <v>675</v>
      </c>
      <c r="B131" s="254" t="s">
        <v>3</v>
      </c>
      <c r="C131" s="1133" t="s">
        <v>301</v>
      </c>
      <c r="D131" s="948" t="s">
        <v>250</v>
      </c>
      <c r="E131" s="825">
        <v>1</v>
      </c>
      <c r="F131" s="959">
        <v>10000</v>
      </c>
      <c r="G131" s="30" t="s">
        <v>1847</v>
      </c>
      <c r="H131" s="826"/>
      <c r="I131" s="1559">
        <f t="shared" si="17"/>
        <v>0</v>
      </c>
      <c r="J131" s="1479"/>
      <c r="K131" s="1421">
        <f t="shared" si="18"/>
        <v>0</v>
      </c>
      <c r="L131" s="1128" t="s">
        <v>170</v>
      </c>
      <c r="M131" s="291"/>
    </row>
    <row r="132" spans="1:13" ht="12" customHeight="1">
      <c r="A132" s="136" t="s">
        <v>640</v>
      </c>
      <c r="B132" s="254" t="s">
        <v>298</v>
      </c>
      <c r="C132" s="219"/>
      <c r="D132" s="948" t="s">
        <v>245</v>
      </c>
      <c r="E132" s="825">
        <v>1</v>
      </c>
      <c r="F132" s="959">
        <v>10000</v>
      </c>
      <c r="G132" s="30" t="s">
        <v>1847</v>
      </c>
      <c r="H132" s="826"/>
      <c r="I132" s="1559">
        <f t="shared" si="17"/>
        <v>0</v>
      </c>
      <c r="J132" s="1479"/>
      <c r="K132" s="1421">
        <f t="shared" si="18"/>
        <v>0</v>
      </c>
      <c r="L132" s="251"/>
      <c r="M132" s="291"/>
    </row>
    <row r="133" spans="1:13" ht="24" customHeight="1">
      <c r="A133" s="74" t="s">
        <v>641</v>
      </c>
      <c r="B133" s="298" t="s">
        <v>255</v>
      </c>
      <c r="C133" s="219"/>
      <c r="D133" s="947" t="s">
        <v>534</v>
      </c>
      <c r="E133" s="815">
        <v>1</v>
      </c>
      <c r="F133" s="964">
        <v>10000</v>
      </c>
      <c r="G133" s="30" t="s">
        <v>1847</v>
      </c>
      <c r="H133" s="826"/>
      <c r="I133" s="1559">
        <f t="shared" si="17"/>
        <v>0</v>
      </c>
      <c r="J133" s="1480"/>
      <c r="K133" s="1421">
        <f t="shared" si="18"/>
        <v>0</v>
      </c>
      <c r="L133" s="251"/>
      <c r="M133" s="291"/>
    </row>
    <row r="134" spans="1:13" ht="12" customHeight="1">
      <c r="A134" s="19" t="s">
        <v>646</v>
      </c>
      <c r="B134" s="297" t="s">
        <v>260</v>
      </c>
      <c r="C134" s="219"/>
      <c r="D134" s="949" t="s">
        <v>247</v>
      </c>
      <c r="E134" s="815">
        <v>1</v>
      </c>
      <c r="F134" s="959">
        <v>10000</v>
      </c>
      <c r="G134" s="30" t="s">
        <v>1847</v>
      </c>
      <c r="H134" s="826"/>
      <c r="I134" s="1559">
        <f t="shared" si="17"/>
        <v>0</v>
      </c>
      <c r="J134" s="1479"/>
      <c r="K134" s="1421">
        <f t="shared" si="18"/>
        <v>0</v>
      </c>
      <c r="L134" s="251"/>
      <c r="M134" s="291"/>
    </row>
    <row r="135" spans="1:13" ht="12" customHeight="1">
      <c r="A135" s="19" t="s">
        <v>644</v>
      </c>
      <c r="B135" s="254" t="s">
        <v>257</v>
      </c>
      <c r="C135" s="219"/>
      <c r="D135" s="948" t="s">
        <v>246</v>
      </c>
      <c r="E135" s="825">
        <v>1</v>
      </c>
      <c r="F135" s="959">
        <v>10000</v>
      </c>
      <c r="G135" s="30" t="s">
        <v>1847</v>
      </c>
      <c r="H135" s="826"/>
      <c r="I135" s="1559">
        <f t="shared" si="17"/>
        <v>0</v>
      </c>
      <c r="J135" s="1479"/>
      <c r="K135" s="1421">
        <f t="shared" si="18"/>
        <v>0</v>
      </c>
      <c r="L135" s="251"/>
      <c r="M135" s="291"/>
    </row>
    <row r="136" spans="1:13" ht="12" customHeight="1">
      <c r="A136" s="136" t="s">
        <v>643</v>
      </c>
      <c r="B136" s="254" t="s">
        <v>256</v>
      </c>
      <c r="C136" s="219"/>
      <c r="D136" s="29" t="s">
        <v>1340</v>
      </c>
      <c r="E136" s="825">
        <v>1</v>
      </c>
      <c r="F136" s="959">
        <v>10000</v>
      </c>
      <c r="G136" s="30" t="s">
        <v>1847</v>
      </c>
      <c r="H136" s="826"/>
      <c r="I136" s="1559">
        <f t="shared" si="17"/>
        <v>0</v>
      </c>
      <c r="J136" s="1479"/>
      <c r="K136" s="1421">
        <f t="shared" si="18"/>
        <v>0</v>
      </c>
      <c r="L136" s="251"/>
      <c r="M136" s="291"/>
    </row>
    <row r="137" spans="1:13" ht="12" customHeight="1">
      <c r="A137" s="136" t="s">
        <v>649</v>
      </c>
      <c r="B137" s="254" t="s">
        <v>258</v>
      </c>
      <c r="C137" s="207"/>
      <c r="D137" s="29" t="s">
        <v>1342</v>
      </c>
      <c r="E137" s="825">
        <v>1</v>
      </c>
      <c r="F137" s="959">
        <v>10000</v>
      </c>
      <c r="G137" s="30" t="s">
        <v>1847</v>
      </c>
      <c r="H137" s="826"/>
      <c r="I137" s="1559">
        <f t="shared" si="17"/>
        <v>0</v>
      </c>
      <c r="J137" s="1479"/>
      <c r="K137" s="1421">
        <f t="shared" si="18"/>
        <v>0</v>
      </c>
      <c r="L137" s="252"/>
      <c r="M137" s="291"/>
    </row>
    <row r="138" spans="1:13" ht="12" customHeight="1">
      <c r="A138" s="136" t="s">
        <v>645</v>
      </c>
      <c r="B138" s="254" t="s">
        <v>259</v>
      </c>
      <c r="C138" s="219"/>
      <c r="D138" s="948" t="s">
        <v>249</v>
      </c>
      <c r="E138" s="825">
        <v>1</v>
      </c>
      <c r="F138" s="959">
        <v>10000</v>
      </c>
      <c r="G138" s="30" t="s">
        <v>1847</v>
      </c>
      <c r="H138" s="826"/>
      <c r="I138" s="1559">
        <f t="shared" si="17"/>
        <v>0</v>
      </c>
      <c r="J138" s="1479"/>
      <c r="K138" s="1421">
        <f t="shared" si="18"/>
        <v>0</v>
      </c>
      <c r="L138" s="251"/>
      <c r="M138" s="291"/>
    </row>
    <row r="139" spans="1:13" ht="24" customHeight="1">
      <c r="A139" s="19" t="s">
        <v>648</v>
      </c>
      <c r="B139" s="296" t="s">
        <v>525</v>
      </c>
      <c r="C139" s="193" t="s">
        <v>301</v>
      </c>
      <c r="D139" s="950" t="s">
        <v>526</v>
      </c>
      <c r="E139" s="815">
        <v>1</v>
      </c>
      <c r="F139" s="964">
        <v>10000</v>
      </c>
      <c r="G139" s="30" t="s">
        <v>1847</v>
      </c>
      <c r="H139" s="826"/>
      <c r="I139" s="1559">
        <f t="shared" si="17"/>
        <v>0</v>
      </c>
      <c r="J139" s="1480"/>
      <c r="K139" s="1421">
        <f t="shared" si="18"/>
        <v>0</v>
      </c>
      <c r="L139" s="797" t="s">
        <v>1571</v>
      </c>
      <c r="M139" s="292"/>
    </row>
    <row r="140" spans="1:13" ht="12" customHeight="1">
      <c r="A140" s="136" t="s">
        <v>680</v>
      </c>
      <c r="B140" s="254" t="s">
        <v>172</v>
      </c>
      <c r="C140" s="219"/>
      <c r="D140" s="948" t="s">
        <v>1</v>
      </c>
      <c r="E140" s="983">
        <v>1</v>
      </c>
      <c r="F140" s="959">
        <v>10000</v>
      </c>
      <c r="G140" s="30" t="s">
        <v>1847</v>
      </c>
      <c r="H140" s="826"/>
      <c r="I140" s="1559">
        <f t="shared" si="17"/>
        <v>0</v>
      </c>
      <c r="J140" s="1479"/>
      <c r="K140" s="1421">
        <f t="shared" si="18"/>
        <v>0</v>
      </c>
      <c r="L140" s="251"/>
      <c r="M140" s="291"/>
    </row>
    <row r="141" spans="1:13" ht="12" customHeight="1">
      <c r="A141" s="506"/>
      <c r="B141" s="1129" t="s">
        <v>609</v>
      </c>
      <c r="C141" s="1130"/>
      <c r="D141" s="1131"/>
      <c r="E141" s="821"/>
      <c r="F141" s="972"/>
      <c r="G141" s="993"/>
      <c r="H141" s="826"/>
      <c r="I141" s="1570"/>
      <c r="J141" s="1492"/>
      <c r="K141" s="1428"/>
      <c r="L141" s="251"/>
      <c r="M141" s="289"/>
    </row>
    <row r="142" spans="1:13" ht="12" customHeight="1">
      <c r="A142" s="74" t="s">
        <v>651</v>
      </c>
      <c r="B142" s="296" t="s">
        <v>173</v>
      </c>
      <c r="C142" s="219"/>
      <c r="D142" s="1168" t="s">
        <v>533</v>
      </c>
      <c r="E142" s="984" t="s">
        <v>1843</v>
      </c>
      <c r="F142" s="976">
        <v>5000</v>
      </c>
      <c r="G142" s="997" t="s">
        <v>1839</v>
      </c>
      <c r="H142" s="916"/>
      <c r="I142" s="1559">
        <f t="shared" si="17"/>
        <v>0</v>
      </c>
      <c r="J142" s="1495"/>
      <c r="K142" s="1429">
        <f aca="true" t="shared" si="19" ref="K142:K173">+I142*J142</f>
        <v>0</v>
      </c>
      <c r="L142" s="1188"/>
      <c r="M142" s="291"/>
    </row>
    <row r="143" spans="1:13" ht="24" customHeight="1">
      <c r="A143" s="74" t="s">
        <v>651</v>
      </c>
      <c r="B143" s="299" t="s">
        <v>174</v>
      </c>
      <c r="C143" s="220"/>
      <c r="D143" s="1169"/>
      <c r="E143" s="985" t="s">
        <v>1843</v>
      </c>
      <c r="F143" s="976">
        <v>5000</v>
      </c>
      <c r="G143" s="997" t="s">
        <v>1839</v>
      </c>
      <c r="H143" s="916"/>
      <c r="I143" s="1559">
        <f t="shared" si="17"/>
        <v>0</v>
      </c>
      <c r="J143" s="1495"/>
      <c r="K143" s="1429">
        <f t="shared" si="19"/>
        <v>0</v>
      </c>
      <c r="L143" s="1189"/>
      <c r="M143" s="291"/>
    </row>
    <row r="144" spans="1:13" ht="12" customHeight="1">
      <c r="A144" s="136" t="s">
        <v>679</v>
      </c>
      <c r="B144" s="27" t="s">
        <v>303</v>
      </c>
      <c r="C144" s="28" t="s">
        <v>301</v>
      </c>
      <c r="D144" s="29" t="s">
        <v>1347</v>
      </c>
      <c r="E144" s="328">
        <v>1</v>
      </c>
      <c r="F144" s="959">
        <v>10000</v>
      </c>
      <c r="G144" s="30" t="s">
        <v>1839</v>
      </c>
      <c r="H144" s="327"/>
      <c r="I144" s="1559">
        <f t="shared" si="17"/>
        <v>0</v>
      </c>
      <c r="J144" s="1479"/>
      <c r="K144" s="1421">
        <f t="shared" si="19"/>
        <v>0</v>
      </c>
      <c r="L144" s="106" t="s">
        <v>168</v>
      </c>
      <c r="M144" s="285"/>
    </row>
    <row r="145" spans="1:13" ht="12" customHeight="1">
      <c r="A145" s="136"/>
      <c r="B145" s="123" t="s">
        <v>961</v>
      </c>
      <c r="C145" s="124"/>
      <c r="D145" s="125"/>
      <c r="E145" s="127"/>
      <c r="F145" s="223"/>
      <c r="G145" s="123"/>
      <c r="H145" s="126"/>
      <c r="I145" s="1560"/>
      <c r="J145" s="1496"/>
      <c r="K145" s="1430"/>
      <c r="L145" s="246"/>
      <c r="M145" s="285"/>
    </row>
    <row r="146" spans="1:13" ht="12" customHeight="1">
      <c r="A146" s="228" t="s">
        <v>1090</v>
      </c>
      <c r="B146" s="169" t="s">
        <v>610</v>
      </c>
      <c r="C146" s="711"/>
      <c r="D146" s="86"/>
      <c r="E146" s="23">
        <v>1</v>
      </c>
      <c r="F146" s="835" t="s">
        <v>14</v>
      </c>
      <c r="G146" s="139" t="s">
        <v>14</v>
      </c>
      <c r="H146" s="22"/>
      <c r="I146" s="1563">
        <f>+ROUNDUP(H146*E146,0)</f>
        <v>0</v>
      </c>
      <c r="J146" s="1483"/>
      <c r="K146" s="1421">
        <f t="shared" si="19"/>
        <v>0</v>
      </c>
      <c r="L146" s="426"/>
      <c r="M146" s="285"/>
    </row>
    <row r="147" spans="1:13" ht="24" customHeight="1">
      <c r="A147" s="136" t="s">
        <v>681</v>
      </c>
      <c r="B147" s="189" t="s">
        <v>1624</v>
      </c>
      <c r="C147" s="1134" t="s">
        <v>616</v>
      </c>
      <c r="D147" s="17" t="s">
        <v>269</v>
      </c>
      <c r="E147" s="23"/>
      <c r="F147" s="835" t="s">
        <v>1844</v>
      </c>
      <c r="G147" s="139" t="s">
        <v>1809</v>
      </c>
      <c r="H147" s="22"/>
      <c r="I147" s="1563">
        <f>+ROUNDUP(H147*E147,0)</f>
        <v>0</v>
      </c>
      <c r="J147" s="1483"/>
      <c r="K147" s="1421">
        <f t="shared" si="19"/>
        <v>0</v>
      </c>
      <c r="L147" s="1166" t="s">
        <v>1733</v>
      </c>
      <c r="M147" s="285"/>
    </row>
    <row r="148" spans="1:13" ht="12" customHeight="1">
      <c r="A148" s="136" t="s">
        <v>682</v>
      </c>
      <c r="B148" s="226" t="s">
        <v>304</v>
      </c>
      <c r="C148" s="1124"/>
      <c r="D148" s="17" t="s">
        <v>240</v>
      </c>
      <c r="E148" s="23"/>
      <c r="F148" s="835" t="s">
        <v>1844</v>
      </c>
      <c r="G148" s="139" t="s">
        <v>1809</v>
      </c>
      <c r="H148" s="329"/>
      <c r="I148" s="1563">
        <f>+ROUNDUP(H148*E148,0)</f>
        <v>0</v>
      </c>
      <c r="J148" s="1488"/>
      <c r="K148" s="1421">
        <f t="shared" si="19"/>
        <v>0</v>
      </c>
      <c r="L148" s="1167"/>
      <c r="M148" s="285"/>
    </row>
    <row r="149" spans="1:13" ht="12" customHeight="1">
      <c r="A149" s="199"/>
      <c r="B149" s="36" t="s">
        <v>175</v>
      </c>
      <c r="C149" s="37"/>
      <c r="D149" s="38"/>
      <c r="E149" s="40"/>
      <c r="F149" s="82"/>
      <c r="G149" s="36"/>
      <c r="H149" s="39"/>
      <c r="I149" s="1562"/>
      <c r="J149" s="1478"/>
      <c r="K149" s="1422"/>
      <c r="L149" s="239"/>
      <c r="M149" s="285"/>
    </row>
    <row r="150" spans="1:13" ht="12" customHeight="1">
      <c r="A150" s="136" t="s">
        <v>714</v>
      </c>
      <c r="B150" s="27" t="s">
        <v>592</v>
      </c>
      <c r="C150" s="16" t="s">
        <v>301</v>
      </c>
      <c r="D150" s="47" t="s">
        <v>251</v>
      </c>
      <c r="E150" s="23">
        <v>1</v>
      </c>
      <c r="F150" s="970">
        <v>20000</v>
      </c>
      <c r="G150" s="30" t="s">
        <v>1847</v>
      </c>
      <c r="H150" s="329"/>
      <c r="I150" s="1559">
        <f aca="true" t="shared" si="20" ref="I150:I155">+ROUNDUP(H150/F150,0)*E150</f>
        <v>0</v>
      </c>
      <c r="J150" s="1488"/>
      <c r="K150" s="1421">
        <f t="shared" si="19"/>
        <v>0</v>
      </c>
      <c r="L150" s="72" t="s">
        <v>593</v>
      </c>
      <c r="M150" s="285"/>
    </row>
    <row r="151" spans="1:13" ht="12" customHeight="1">
      <c r="A151" s="136" t="s">
        <v>685</v>
      </c>
      <c r="B151" s="27" t="s">
        <v>594</v>
      </c>
      <c r="C151" s="128"/>
      <c r="D151" s="44" t="s">
        <v>1448</v>
      </c>
      <c r="E151" s="23">
        <v>1</v>
      </c>
      <c r="F151" s="970">
        <v>20000</v>
      </c>
      <c r="G151" s="30" t="s">
        <v>1847</v>
      </c>
      <c r="H151" s="329"/>
      <c r="I151" s="1559">
        <f t="shared" si="20"/>
        <v>0</v>
      </c>
      <c r="J151" s="1488"/>
      <c r="K151" s="1421">
        <f t="shared" si="19"/>
        <v>0</v>
      </c>
      <c r="L151" s="239"/>
      <c r="M151" s="285"/>
    </row>
    <row r="152" spans="1:13" ht="24" customHeight="1">
      <c r="A152" s="136" t="s">
        <v>686</v>
      </c>
      <c r="B152" s="20" t="s">
        <v>595</v>
      </c>
      <c r="C152" s="16" t="s">
        <v>301</v>
      </c>
      <c r="D152" s="44" t="s">
        <v>596</v>
      </c>
      <c r="E152" s="23"/>
      <c r="F152" s="977">
        <v>20000</v>
      </c>
      <c r="G152" s="30" t="s">
        <v>1847</v>
      </c>
      <c r="H152" s="22"/>
      <c r="I152" s="1559">
        <f t="shared" si="20"/>
        <v>0</v>
      </c>
      <c r="J152" s="1483"/>
      <c r="K152" s="1421">
        <f t="shared" si="19"/>
        <v>0</v>
      </c>
      <c r="L152" s="106" t="s">
        <v>1826</v>
      </c>
      <c r="M152" s="285"/>
    </row>
    <row r="153" spans="1:13" ht="12" customHeight="1">
      <c r="A153" s="136" t="s">
        <v>684</v>
      </c>
      <c r="B153" s="20" t="s">
        <v>178</v>
      </c>
      <c r="C153" s="41"/>
      <c r="D153" s="15" t="s">
        <v>1348</v>
      </c>
      <c r="E153" s="24">
        <v>1</v>
      </c>
      <c r="F153" s="959">
        <v>20000</v>
      </c>
      <c r="G153" s="30" t="s">
        <v>1847</v>
      </c>
      <c r="H153" s="25"/>
      <c r="I153" s="1559">
        <f t="shared" si="20"/>
        <v>0</v>
      </c>
      <c r="J153" s="1480"/>
      <c r="K153" s="1421">
        <f t="shared" si="19"/>
        <v>0</v>
      </c>
      <c r="L153" s="106"/>
      <c r="M153" s="285"/>
    </row>
    <row r="154" spans="1:13" ht="12" customHeight="1">
      <c r="A154" s="136" t="s">
        <v>679</v>
      </c>
      <c r="B154" s="27" t="s">
        <v>303</v>
      </c>
      <c r="C154" s="1114" t="s">
        <v>301</v>
      </c>
      <c r="D154" s="15" t="s">
        <v>1347</v>
      </c>
      <c r="E154" s="24"/>
      <c r="F154" s="959">
        <v>10000</v>
      </c>
      <c r="G154" s="30" t="s">
        <v>1847</v>
      </c>
      <c r="H154" s="327"/>
      <c r="I154" s="1559">
        <f t="shared" si="20"/>
        <v>0</v>
      </c>
      <c r="J154" s="1479"/>
      <c r="K154" s="1421">
        <f t="shared" si="19"/>
        <v>0</v>
      </c>
      <c r="L154" s="1164" t="s">
        <v>597</v>
      </c>
      <c r="M154" s="285"/>
    </row>
    <row r="155" spans="1:13" ht="12" customHeight="1">
      <c r="A155" s="136" t="s">
        <v>683</v>
      </c>
      <c r="B155" s="27" t="s">
        <v>179</v>
      </c>
      <c r="C155" s="1116"/>
      <c r="D155" s="15" t="s">
        <v>1349</v>
      </c>
      <c r="E155" s="24"/>
      <c r="F155" s="959">
        <v>10000</v>
      </c>
      <c r="G155" s="30" t="s">
        <v>1847</v>
      </c>
      <c r="H155" s="327"/>
      <c r="I155" s="1559">
        <f t="shared" si="20"/>
        <v>0</v>
      </c>
      <c r="J155" s="1479"/>
      <c r="K155" s="1421">
        <f t="shared" si="19"/>
        <v>0</v>
      </c>
      <c r="L155" s="1165"/>
      <c r="M155" s="285"/>
    </row>
    <row r="156" spans="1:13" ht="12" customHeight="1">
      <c r="A156" s="136"/>
      <c r="B156" s="36" t="s">
        <v>180</v>
      </c>
      <c r="C156" s="37"/>
      <c r="D156" s="15"/>
      <c r="E156" s="24"/>
      <c r="F156" s="81"/>
      <c r="G156" s="30"/>
      <c r="H156" s="25"/>
      <c r="I156" s="1569"/>
      <c r="J156" s="1480"/>
      <c r="K156" s="1423"/>
      <c r="L156" s="106"/>
      <c r="M156" s="285"/>
    </row>
    <row r="157" spans="1:13" ht="12" customHeight="1">
      <c r="A157" s="228" t="s">
        <v>1090</v>
      </c>
      <c r="B157" s="169" t="s">
        <v>610</v>
      </c>
      <c r="C157" s="711"/>
      <c r="D157" s="941"/>
      <c r="E157" s="24">
        <v>1</v>
      </c>
      <c r="F157" s="81" t="s">
        <v>261</v>
      </c>
      <c r="G157" s="30" t="s">
        <v>261</v>
      </c>
      <c r="H157" s="25"/>
      <c r="I157" s="1563">
        <f>+ROUNDUP(H157*E157,0)</f>
        <v>0</v>
      </c>
      <c r="J157" s="1480"/>
      <c r="K157" s="1421">
        <f t="shared" si="19"/>
        <v>0</v>
      </c>
      <c r="L157" s="106"/>
      <c r="M157" s="285"/>
    </row>
    <row r="158" spans="1:13" s="145" customFormat="1" ht="12" customHeight="1">
      <c r="A158" s="136" t="s">
        <v>687</v>
      </c>
      <c r="B158" s="300" t="s">
        <v>599</v>
      </c>
      <c r="C158" s="143"/>
      <c r="D158" s="269" t="s">
        <v>182</v>
      </c>
      <c r="E158" s="23">
        <v>1</v>
      </c>
      <c r="F158" s="959">
        <v>20000</v>
      </c>
      <c r="G158" s="30" t="s">
        <v>1847</v>
      </c>
      <c r="H158" s="327"/>
      <c r="I158" s="1559">
        <f aca="true" t="shared" si="21" ref="I158:I166">+ROUNDUP(H158/F158,0)*E158</f>
        <v>0</v>
      </c>
      <c r="J158" s="1479"/>
      <c r="K158" s="1421">
        <f t="shared" si="19"/>
        <v>0</v>
      </c>
      <c r="L158" s="174"/>
      <c r="M158" s="285"/>
    </row>
    <row r="159" spans="1:13" ht="12" customHeight="1">
      <c r="A159" s="136" t="s">
        <v>692</v>
      </c>
      <c r="B159" s="119" t="s">
        <v>181</v>
      </c>
      <c r="C159" s="21"/>
      <c r="D159" s="15" t="s">
        <v>182</v>
      </c>
      <c r="E159" s="24">
        <v>1</v>
      </c>
      <c r="F159" s="959">
        <v>20000</v>
      </c>
      <c r="G159" s="30" t="s">
        <v>1847</v>
      </c>
      <c r="H159" s="327"/>
      <c r="I159" s="1559">
        <f t="shared" si="21"/>
        <v>0</v>
      </c>
      <c r="J159" s="1479"/>
      <c r="K159" s="1421">
        <f t="shared" si="19"/>
        <v>0</v>
      </c>
      <c r="L159" s="106"/>
      <c r="M159" s="285"/>
    </row>
    <row r="160" spans="1:13" ht="12" customHeight="1">
      <c r="A160" s="136" t="s">
        <v>693</v>
      </c>
      <c r="B160" s="27" t="s">
        <v>183</v>
      </c>
      <c r="C160" s="16"/>
      <c r="D160" s="15" t="s">
        <v>182</v>
      </c>
      <c r="E160" s="24">
        <v>1</v>
      </c>
      <c r="F160" s="959">
        <v>20000</v>
      </c>
      <c r="G160" s="30" t="s">
        <v>1847</v>
      </c>
      <c r="H160" s="327"/>
      <c r="I160" s="1559">
        <f t="shared" si="21"/>
        <v>0</v>
      </c>
      <c r="J160" s="1479"/>
      <c r="K160" s="1421">
        <f t="shared" si="19"/>
        <v>0</v>
      </c>
      <c r="L160" s="106"/>
      <c r="M160" s="285"/>
    </row>
    <row r="161" spans="1:13" ht="12" customHeight="1">
      <c r="A161" s="136" t="s">
        <v>734</v>
      </c>
      <c r="B161" s="27" t="s">
        <v>375</v>
      </c>
      <c r="C161" s="16"/>
      <c r="D161" s="15" t="s">
        <v>376</v>
      </c>
      <c r="E161" s="24">
        <v>1</v>
      </c>
      <c r="F161" s="959">
        <v>20000</v>
      </c>
      <c r="G161" s="30" t="s">
        <v>1847</v>
      </c>
      <c r="H161" s="25"/>
      <c r="I161" s="1559">
        <f t="shared" si="21"/>
        <v>0</v>
      </c>
      <c r="J161" s="1480"/>
      <c r="K161" s="1421">
        <f t="shared" si="19"/>
        <v>0</v>
      </c>
      <c r="L161" s="342"/>
      <c r="M161" s="285"/>
    </row>
    <row r="162" spans="1:13" ht="12" customHeight="1">
      <c r="A162" s="136" t="s">
        <v>713</v>
      </c>
      <c r="B162" s="27" t="s">
        <v>177</v>
      </c>
      <c r="C162" s="16"/>
      <c r="D162" s="83" t="s">
        <v>252</v>
      </c>
      <c r="E162" s="24">
        <v>1</v>
      </c>
      <c r="F162" s="959">
        <v>20000</v>
      </c>
      <c r="G162" s="30" t="s">
        <v>1847</v>
      </c>
      <c r="H162" s="25"/>
      <c r="I162" s="1559">
        <f t="shared" si="21"/>
        <v>0</v>
      </c>
      <c r="J162" s="1480"/>
      <c r="K162" s="1421">
        <f t="shared" si="19"/>
        <v>0</v>
      </c>
      <c r="L162" s="339"/>
      <c r="M162" s="285"/>
    </row>
    <row r="163" spans="1:13" ht="24" customHeight="1">
      <c r="A163" s="136" t="s">
        <v>695</v>
      </c>
      <c r="B163" s="20" t="s">
        <v>735</v>
      </c>
      <c r="C163" s="41"/>
      <c r="D163" s="18" t="s">
        <v>736</v>
      </c>
      <c r="E163" s="24">
        <v>1</v>
      </c>
      <c r="F163" s="964">
        <v>20000</v>
      </c>
      <c r="G163" s="30" t="s">
        <v>1847</v>
      </c>
      <c r="H163" s="25"/>
      <c r="I163" s="1559">
        <f t="shared" si="21"/>
        <v>0</v>
      </c>
      <c r="J163" s="1480"/>
      <c r="K163" s="1421">
        <f t="shared" si="19"/>
        <v>0</v>
      </c>
      <c r="L163" s="106"/>
      <c r="M163" s="285"/>
    </row>
    <row r="164" spans="1:13" ht="24" customHeight="1">
      <c r="A164" s="136" t="s">
        <v>696</v>
      </c>
      <c r="B164" s="20" t="s">
        <v>598</v>
      </c>
      <c r="C164" s="41"/>
      <c r="D164" s="83" t="s">
        <v>1364</v>
      </c>
      <c r="E164" s="24">
        <v>1</v>
      </c>
      <c r="F164" s="964">
        <v>20000</v>
      </c>
      <c r="G164" s="30" t="s">
        <v>1847</v>
      </c>
      <c r="H164" s="25"/>
      <c r="I164" s="1559">
        <f t="shared" si="21"/>
        <v>0</v>
      </c>
      <c r="J164" s="1480"/>
      <c r="K164" s="1421">
        <f t="shared" si="19"/>
        <v>0</v>
      </c>
      <c r="L164" s="106"/>
      <c r="M164" s="285"/>
    </row>
    <row r="165" spans="1:13" ht="12" customHeight="1">
      <c r="A165" s="136" t="s">
        <v>688</v>
      </c>
      <c r="B165" s="20" t="s">
        <v>178</v>
      </c>
      <c r="C165" s="41" t="s">
        <v>301</v>
      </c>
      <c r="D165" s="15" t="s">
        <v>1348</v>
      </c>
      <c r="E165" s="24"/>
      <c r="F165" s="959">
        <v>20000</v>
      </c>
      <c r="G165" s="30" t="s">
        <v>1847</v>
      </c>
      <c r="H165" s="25"/>
      <c r="I165" s="1559">
        <f t="shared" si="21"/>
        <v>0</v>
      </c>
      <c r="J165" s="1480"/>
      <c r="K165" s="1421">
        <f t="shared" si="19"/>
        <v>0</v>
      </c>
      <c r="L165" s="343" t="s">
        <v>185</v>
      </c>
      <c r="M165" s="285"/>
    </row>
    <row r="166" spans="1:13" ht="24" customHeight="1">
      <c r="A166" s="136" t="s">
        <v>686</v>
      </c>
      <c r="B166" s="20" t="s">
        <v>186</v>
      </c>
      <c r="C166" s="41" t="s">
        <v>301</v>
      </c>
      <c r="D166" s="44" t="s">
        <v>596</v>
      </c>
      <c r="E166" s="24"/>
      <c r="F166" s="964">
        <v>20000</v>
      </c>
      <c r="G166" s="30" t="s">
        <v>1847</v>
      </c>
      <c r="H166" s="25"/>
      <c r="I166" s="1559">
        <f t="shared" si="21"/>
        <v>0</v>
      </c>
      <c r="J166" s="1480"/>
      <c r="K166" s="1421">
        <f t="shared" si="19"/>
        <v>0</v>
      </c>
      <c r="L166" s="343" t="s">
        <v>187</v>
      </c>
      <c r="M166" s="285"/>
    </row>
    <row r="167" spans="1:13" ht="12" customHeight="1">
      <c r="A167" s="199"/>
      <c r="B167" s="36" t="s">
        <v>188</v>
      </c>
      <c r="C167" s="37"/>
      <c r="D167" s="38"/>
      <c r="E167" s="40"/>
      <c r="F167" s="82"/>
      <c r="G167" s="36"/>
      <c r="H167" s="39"/>
      <c r="I167" s="1562"/>
      <c r="J167" s="1478"/>
      <c r="K167" s="1422"/>
      <c r="L167" s="239"/>
      <c r="M167" s="285"/>
    </row>
    <row r="168" spans="1:13" ht="12" customHeight="1">
      <c r="A168" s="136" t="s">
        <v>714</v>
      </c>
      <c r="B168" s="282" t="s">
        <v>592</v>
      </c>
      <c r="C168" s="37"/>
      <c r="D168" s="173" t="s">
        <v>620</v>
      </c>
      <c r="E168" s="328">
        <v>1</v>
      </c>
      <c r="F168" s="959">
        <v>2000</v>
      </c>
      <c r="G168" s="30" t="s">
        <v>1847</v>
      </c>
      <c r="H168" s="327"/>
      <c r="I168" s="1559">
        <f>+ROUNDUP(H168/F168,0)*E168</f>
        <v>0</v>
      </c>
      <c r="J168" s="1479"/>
      <c r="K168" s="1421">
        <f t="shared" si="19"/>
        <v>0</v>
      </c>
      <c r="L168" s="239"/>
      <c r="M168" s="285"/>
    </row>
    <row r="169" spans="1:13" ht="24" customHeight="1">
      <c r="A169" s="136" t="s">
        <v>689</v>
      </c>
      <c r="B169" s="27" t="s">
        <v>299</v>
      </c>
      <c r="C169" s="28"/>
      <c r="D169" s="941" t="s">
        <v>1449</v>
      </c>
      <c r="E169" s="24">
        <v>1</v>
      </c>
      <c r="F169" s="964">
        <v>2000</v>
      </c>
      <c r="G169" s="30" t="s">
        <v>1847</v>
      </c>
      <c r="H169" s="25"/>
      <c r="I169" s="1559">
        <f>+ROUNDUP(H169/F169,0)*E169</f>
        <v>0</v>
      </c>
      <c r="J169" s="1480"/>
      <c r="K169" s="1421">
        <f t="shared" si="19"/>
        <v>0</v>
      </c>
      <c r="L169" s="106"/>
      <c r="M169" s="285"/>
    </row>
    <row r="170" spans="1:13" ht="24" customHeight="1">
      <c r="A170" s="136" t="s">
        <v>690</v>
      </c>
      <c r="B170" s="119" t="s">
        <v>293</v>
      </c>
      <c r="C170" s="120"/>
      <c r="D170" s="941" t="s">
        <v>1449</v>
      </c>
      <c r="E170" s="24">
        <v>1</v>
      </c>
      <c r="F170" s="964">
        <v>2000</v>
      </c>
      <c r="G170" s="30" t="s">
        <v>1847</v>
      </c>
      <c r="H170" s="25"/>
      <c r="I170" s="1559">
        <f>+ROUNDUP(H170/F170,0)*E170</f>
        <v>0</v>
      </c>
      <c r="J170" s="1480"/>
      <c r="K170" s="1421">
        <f t="shared" si="19"/>
        <v>0</v>
      </c>
      <c r="L170" s="106"/>
      <c r="M170" s="285"/>
    </row>
    <row r="171" spans="1:13" ht="12" customHeight="1">
      <c r="A171" s="136" t="s">
        <v>713</v>
      </c>
      <c r="B171" s="27" t="s">
        <v>177</v>
      </c>
      <c r="C171" s="28"/>
      <c r="D171" s="29" t="s">
        <v>252</v>
      </c>
      <c r="E171" s="24">
        <v>1</v>
      </c>
      <c r="F171" s="81" t="s">
        <v>261</v>
      </c>
      <c r="G171" s="30" t="s">
        <v>261</v>
      </c>
      <c r="H171" s="25"/>
      <c r="I171" s="1563">
        <f>+ROUNDUP(H171*E171,0)</f>
        <v>0</v>
      </c>
      <c r="J171" s="1480"/>
      <c r="K171" s="1421">
        <f t="shared" si="19"/>
        <v>0</v>
      </c>
      <c r="L171" s="106"/>
      <c r="M171" s="285"/>
    </row>
    <row r="172" spans="1:13" ht="12" customHeight="1">
      <c r="A172" s="136" t="s">
        <v>691</v>
      </c>
      <c r="B172" s="27" t="s">
        <v>300</v>
      </c>
      <c r="C172" s="84"/>
      <c r="D172" s="951" t="s">
        <v>253</v>
      </c>
      <c r="E172" s="24">
        <v>1</v>
      </c>
      <c r="F172" s="81" t="s">
        <v>261</v>
      </c>
      <c r="G172" s="30" t="s">
        <v>261</v>
      </c>
      <c r="H172" s="25"/>
      <c r="I172" s="1563">
        <f>+ROUNDUP(H172*E172,0)</f>
        <v>0</v>
      </c>
      <c r="J172" s="1480"/>
      <c r="K172" s="1421">
        <f t="shared" si="19"/>
        <v>0</v>
      </c>
      <c r="L172" s="106"/>
      <c r="M172" s="285"/>
    </row>
    <row r="173" spans="1:13" ht="24" customHeight="1">
      <c r="A173" s="74" t="s">
        <v>641</v>
      </c>
      <c r="B173" s="27" t="s">
        <v>255</v>
      </c>
      <c r="C173" s="28"/>
      <c r="D173" s="121" t="s">
        <v>189</v>
      </c>
      <c r="E173" s="24">
        <v>1</v>
      </c>
      <c r="F173" s="81" t="s">
        <v>261</v>
      </c>
      <c r="G173" s="30" t="s">
        <v>261</v>
      </c>
      <c r="H173" s="25"/>
      <c r="I173" s="1563">
        <f>+ROUNDUP(H173*E173,0)</f>
        <v>0</v>
      </c>
      <c r="J173" s="1480"/>
      <c r="K173" s="1421">
        <f t="shared" si="19"/>
        <v>0</v>
      </c>
      <c r="L173" s="106"/>
      <c r="M173" s="285"/>
    </row>
    <row r="174" spans="1:13" ht="12" customHeight="1">
      <c r="A174" s="136"/>
      <c r="B174" s="123" t="s">
        <v>190</v>
      </c>
      <c r="C174" s="37"/>
      <c r="D174" s="38"/>
      <c r="E174" s="40"/>
      <c r="F174" s="82"/>
      <c r="G174" s="36"/>
      <c r="H174" s="39"/>
      <c r="I174" s="1562"/>
      <c r="J174" s="1478"/>
      <c r="K174" s="1422"/>
      <c r="L174" s="239"/>
      <c r="M174" s="285"/>
    </row>
    <row r="175" spans="1:13" ht="12" customHeight="1">
      <c r="A175" s="136"/>
      <c r="B175" s="36" t="s">
        <v>191</v>
      </c>
      <c r="C175" s="37"/>
      <c r="D175" s="38"/>
      <c r="E175" s="40"/>
      <c r="F175" s="82"/>
      <c r="G175" s="36"/>
      <c r="H175" s="39"/>
      <c r="I175" s="1562"/>
      <c r="J175" s="1478"/>
      <c r="K175" s="1422"/>
      <c r="L175" s="239"/>
      <c r="M175" s="285"/>
    </row>
    <row r="176" spans="1:13" ht="12" customHeight="1">
      <c r="A176" s="136"/>
      <c r="B176" s="36" t="s">
        <v>192</v>
      </c>
      <c r="C176" s="37"/>
      <c r="D176" s="38"/>
      <c r="E176" s="40"/>
      <c r="F176" s="82"/>
      <c r="G176" s="36"/>
      <c r="H176" s="39"/>
      <c r="I176" s="1562"/>
      <c r="J176" s="1478"/>
      <c r="K176" s="1422"/>
      <c r="L176" s="344"/>
      <c r="M176" s="285"/>
    </row>
    <row r="177" spans="1:13" ht="24" customHeight="1">
      <c r="A177" s="136" t="s">
        <v>652</v>
      </c>
      <c r="B177" s="140" t="s">
        <v>193</v>
      </c>
      <c r="C177" s="120" t="s">
        <v>301</v>
      </c>
      <c r="D177" s="17" t="s">
        <v>148</v>
      </c>
      <c r="E177" s="910"/>
      <c r="F177" s="978"/>
      <c r="G177" s="30"/>
      <c r="H177" s="25"/>
      <c r="I177" s="1569"/>
      <c r="J177" s="1480"/>
      <c r="K177" s="1423"/>
      <c r="L177" s="900" t="s">
        <v>1754</v>
      </c>
      <c r="M177" s="285"/>
    </row>
    <row r="178" spans="1:13" ht="12" customHeight="1">
      <c r="A178" s="136" t="s">
        <v>737</v>
      </c>
      <c r="B178" s="119" t="s">
        <v>194</v>
      </c>
      <c r="C178" s="120" t="s">
        <v>301</v>
      </c>
      <c r="D178" s="17" t="s">
        <v>297</v>
      </c>
      <c r="E178" s="23">
        <v>1</v>
      </c>
      <c r="F178" s="81" t="s">
        <v>30</v>
      </c>
      <c r="G178" s="30" t="s">
        <v>30</v>
      </c>
      <c r="H178" s="25"/>
      <c r="I178" s="1563">
        <f aca="true" t="shared" si="22" ref="I178:I186">+ROUNDUP(H178*E178,0)</f>
        <v>0</v>
      </c>
      <c r="J178" s="1480"/>
      <c r="K178" s="1421">
        <f aca="true" t="shared" si="23" ref="K178:K186">+I178*J178</f>
        <v>0</v>
      </c>
      <c r="L178" s="174" t="s">
        <v>1753</v>
      </c>
      <c r="M178" s="285"/>
    </row>
    <row r="179" spans="1:13" ht="12" customHeight="1">
      <c r="A179" s="136" t="s">
        <v>697</v>
      </c>
      <c r="B179" s="301" t="s">
        <v>195</v>
      </c>
      <c r="C179" s="120" t="s">
        <v>301</v>
      </c>
      <c r="D179" s="952" t="s">
        <v>297</v>
      </c>
      <c r="E179" s="23">
        <v>1</v>
      </c>
      <c r="F179" s="81" t="s">
        <v>30</v>
      </c>
      <c r="G179" s="30" t="s">
        <v>30</v>
      </c>
      <c r="H179" s="25"/>
      <c r="I179" s="1563">
        <f t="shared" si="22"/>
        <v>0</v>
      </c>
      <c r="J179" s="1480"/>
      <c r="K179" s="1421">
        <f t="shared" si="23"/>
        <v>0</v>
      </c>
      <c r="L179" s="174" t="s">
        <v>196</v>
      </c>
      <c r="M179" s="285"/>
    </row>
    <row r="180" spans="1:13" ht="12" customHeight="1">
      <c r="A180" s="136" t="s">
        <v>699</v>
      </c>
      <c r="B180" s="119" t="s">
        <v>197</v>
      </c>
      <c r="C180" s="1122" t="s">
        <v>301</v>
      </c>
      <c r="D180" s="17" t="s">
        <v>198</v>
      </c>
      <c r="E180" s="23"/>
      <c r="F180" s="81" t="s">
        <v>30</v>
      </c>
      <c r="G180" s="30" t="s">
        <v>30</v>
      </c>
      <c r="H180" s="25"/>
      <c r="I180" s="1563">
        <f t="shared" si="22"/>
        <v>0</v>
      </c>
      <c r="J180" s="1480"/>
      <c r="K180" s="1421">
        <f t="shared" si="23"/>
        <v>0</v>
      </c>
      <c r="L180" s="1162" t="s">
        <v>1752</v>
      </c>
      <c r="M180" s="285"/>
    </row>
    <row r="181" spans="1:13" ht="12" customHeight="1">
      <c r="A181" s="136" t="s">
        <v>700</v>
      </c>
      <c r="B181" s="119" t="s">
        <v>199</v>
      </c>
      <c r="C181" s="1124"/>
      <c r="D181" s="17" t="s">
        <v>198</v>
      </c>
      <c r="E181" s="23"/>
      <c r="F181" s="81" t="s">
        <v>30</v>
      </c>
      <c r="G181" s="30" t="s">
        <v>30</v>
      </c>
      <c r="H181" s="25"/>
      <c r="I181" s="1563">
        <f t="shared" si="22"/>
        <v>0</v>
      </c>
      <c r="J181" s="1480"/>
      <c r="K181" s="1421">
        <f t="shared" si="23"/>
        <v>0</v>
      </c>
      <c r="L181" s="1163"/>
      <c r="M181" s="285"/>
    </row>
    <row r="182" spans="1:13" ht="12" customHeight="1">
      <c r="A182" s="136" t="s">
        <v>715</v>
      </c>
      <c r="B182" s="301" t="s">
        <v>300</v>
      </c>
      <c r="C182" s="21"/>
      <c r="D182" s="953" t="s">
        <v>253</v>
      </c>
      <c r="E182" s="23">
        <v>1</v>
      </c>
      <c r="F182" s="81" t="s">
        <v>30</v>
      </c>
      <c r="G182" s="30" t="s">
        <v>30</v>
      </c>
      <c r="H182" s="25"/>
      <c r="I182" s="1563">
        <f t="shared" si="22"/>
        <v>0</v>
      </c>
      <c r="J182" s="1480"/>
      <c r="K182" s="1421">
        <f t="shared" si="23"/>
        <v>0</v>
      </c>
      <c r="L182" s="345"/>
      <c r="M182" s="285"/>
    </row>
    <row r="183" spans="1:13" ht="12" customHeight="1">
      <c r="A183" s="136" t="s">
        <v>647</v>
      </c>
      <c r="B183" s="301" t="s">
        <v>393</v>
      </c>
      <c r="C183" s="21"/>
      <c r="D183" s="952" t="s">
        <v>248</v>
      </c>
      <c r="E183" s="23">
        <v>1</v>
      </c>
      <c r="F183" s="81" t="s">
        <v>30</v>
      </c>
      <c r="G183" s="30" t="s">
        <v>30</v>
      </c>
      <c r="H183" s="25"/>
      <c r="I183" s="1563">
        <f t="shared" si="22"/>
        <v>0</v>
      </c>
      <c r="J183" s="1480"/>
      <c r="K183" s="1421">
        <f t="shared" si="23"/>
        <v>0</v>
      </c>
      <c r="L183" s="346"/>
      <c r="M183" s="285"/>
    </row>
    <row r="184" spans="1:13" ht="12" customHeight="1">
      <c r="A184" s="19" t="s">
        <v>640</v>
      </c>
      <c r="B184" s="301" t="s">
        <v>298</v>
      </c>
      <c r="C184" s="21"/>
      <c r="D184" s="944" t="s">
        <v>245</v>
      </c>
      <c r="E184" s="23">
        <v>1</v>
      </c>
      <c r="F184" s="81" t="s">
        <v>30</v>
      </c>
      <c r="G184" s="30" t="s">
        <v>30</v>
      </c>
      <c r="H184" s="25"/>
      <c r="I184" s="1563">
        <f t="shared" si="22"/>
        <v>0</v>
      </c>
      <c r="J184" s="1480"/>
      <c r="K184" s="1421">
        <f t="shared" si="23"/>
        <v>0</v>
      </c>
      <c r="L184" s="174"/>
      <c r="M184" s="285"/>
    </row>
    <row r="185" spans="1:13" ht="12" customHeight="1">
      <c r="A185" s="136" t="s">
        <v>698</v>
      </c>
      <c r="B185" s="301" t="s">
        <v>164</v>
      </c>
      <c r="C185" s="21"/>
      <c r="D185" s="944" t="s">
        <v>741</v>
      </c>
      <c r="E185" s="23">
        <v>1</v>
      </c>
      <c r="F185" s="81" t="s">
        <v>30</v>
      </c>
      <c r="G185" s="30" t="s">
        <v>30</v>
      </c>
      <c r="H185" s="25"/>
      <c r="I185" s="1563">
        <f t="shared" si="22"/>
        <v>0</v>
      </c>
      <c r="J185" s="1480"/>
      <c r="K185" s="1421">
        <f t="shared" si="23"/>
        <v>0</v>
      </c>
      <c r="L185" s="174"/>
      <c r="M185" s="285"/>
    </row>
    <row r="186" spans="1:13" ht="12" customHeight="1">
      <c r="A186" s="19" t="s">
        <v>644</v>
      </c>
      <c r="B186" s="302" t="s">
        <v>257</v>
      </c>
      <c r="C186" s="21"/>
      <c r="D186" s="322" t="s">
        <v>246</v>
      </c>
      <c r="E186" s="23">
        <v>1</v>
      </c>
      <c r="F186" s="81" t="s">
        <v>30</v>
      </c>
      <c r="G186" s="30" t="s">
        <v>30</v>
      </c>
      <c r="H186" s="25"/>
      <c r="I186" s="1563">
        <f t="shared" si="22"/>
        <v>0</v>
      </c>
      <c r="J186" s="1480"/>
      <c r="K186" s="1421">
        <f t="shared" si="23"/>
        <v>0</v>
      </c>
      <c r="L186" s="174"/>
      <c r="M186" s="285"/>
    </row>
    <row r="187" spans="1:13" ht="12" customHeight="1">
      <c r="A187" s="199"/>
      <c r="B187" s="36" t="s">
        <v>200</v>
      </c>
      <c r="C187" s="137"/>
      <c r="D187" s="138"/>
      <c r="E187" s="24"/>
      <c r="F187" s="81"/>
      <c r="G187" s="30"/>
      <c r="H187" s="25"/>
      <c r="I187" s="1569"/>
      <c r="J187" s="1480"/>
      <c r="K187" s="1423"/>
      <c r="L187" s="106"/>
      <c r="M187" s="285"/>
    </row>
    <row r="188" spans="1:13" ht="12" customHeight="1">
      <c r="A188" s="136" t="s">
        <v>715</v>
      </c>
      <c r="B188" s="303" t="s">
        <v>201</v>
      </c>
      <c r="C188" s="16"/>
      <c r="D188" s="953" t="s">
        <v>253</v>
      </c>
      <c r="E188" s="24">
        <v>1</v>
      </c>
      <c r="F188" s="834" t="str">
        <f>IF(G188="m3","1500",IF(G188="Día","4","1500 m3 / 4 Días"))</f>
        <v>1500 m3 / 4 Días</v>
      </c>
      <c r="G188" s="987" t="s">
        <v>1856</v>
      </c>
      <c r="H188" s="327"/>
      <c r="I188" s="1571">
        <f>IF(G188="Días",ROUNDUP(H188/F188,0)*E188,IF(G188="m3",ROUNDUP(H188/F188,0)*E188,IF(AND(G188="m3 / Días",H188=""),0,"¿UNIDADES?")))</f>
        <v>0</v>
      </c>
      <c r="J188" s="1479"/>
      <c r="K188" s="1421">
        <f aca="true" t="shared" si="24" ref="K188:K196">+I188*J188</f>
        <v>0</v>
      </c>
      <c r="L188" s="347"/>
      <c r="M188" s="285"/>
    </row>
    <row r="189" spans="1:13" ht="12" customHeight="1">
      <c r="A189" s="136" t="s">
        <v>697</v>
      </c>
      <c r="B189" s="303" t="s">
        <v>195</v>
      </c>
      <c r="C189" s="16" t="s">
        <v>301</v>
      </c>
      <c r="D189" s="952" t="s">
        <v>297</v>
      </c>
      <c r="E189" s="24">
        <v>1</v>
      </c>
      <c r="F189" s="834" t="str">
        <f>IF(G189="m3","1500",IF(G189="Día","4","1500 m3 / 4 Días"))</f>
        <v>1500 m3 / 4 Días</v>
      </c>
      <c r="G189" s="987" t="s">
        <v>1856</v>
      </c>
      <c r="H189" s="327"/>
      <c r="I189" s="1571">
        <f>IF(G189="Días",ROUNDUP(H189/F189,0)*E189,IF(G189="m3",ROUNDUP(H189/F189,0)*E189,IF(AND(G189="m3 / Días",H189=""),0,"¿UNIDADES?")))</f>
        <v>0</v>
      </c>
      <c r="J189" s="1479"/>
      <c r="K189" s="1421">
        <f t="shared" si="24"/>
        <v>0</v>
      </c>
      <c r="L189" s="106" t="s">
        <v>196</v>
      </c>
      <c r="M189" s="285"/>
    </row>
    <row r="190" spans="1:13" ht="12" customHeight="1">
      <c r="A190" s="136" t="s">
        <v>699</v>
      </c>
      <c r="B190" s="27" t="s">
        <v>197</v>
      </c>
      <c r="C190" s="1187" t="s">
        <v>301</v>
      </c>
      <c r="D190" s="29" t="s">
        <v>198</v>
      </c>
      <c r="E190" s="23"/>
      <c r="F190" s="834" t="str">
        <f>IF(G190="m3","1500",IF(G190="Día","4","1500 m3 / 4 Días"))</f>
        <v>1500 m3 / 4 Días</v>
      </c>
      <c r="G190" s="987" t="s">
        <v>1856</v>
      </c>
      <c r="H190" s="327"/>
      <c r="I190" s="1571">
        <f>IF(G190="Días",ROUNDUP(H190/F190,0)*E190,IF(G190="m3",ROUNDUP(H190/F190,0)*E190,IF(AND(G190="m3 / Días",H190=""),0,"¿UNIDADES?")))</f>
        <v>0</v>
      </c>
      <c r="J190" s="1479"/>
      <c r="K190" s="1421">
        <f t="shared" si="24"/>
        <v>0</v>
      </c>
      <c r="L190" s="1125" t="s">
        <v>1752</v>
      </c>
      <c r="M190" s="285"/>
    </row>
    <row r="191" spans="1:13" ht="12" customHeight="1">
      <c r="A191" s="136" t="s">
        <v>700</v>
      </c>
      <c r="B191" s="27" t="s">
        <v>199</v>
      </c>
      <c r="C191" s="1187"/>
      <c r="D191" s="29" t="s">
        <v>198</v>
      </c>
      <c r="E191" s="23"/>
      <c r="F191" s="834" t="str">
        <f>IF(G191="m3","1500",IF(G191="Día","4","1500 m3 / 4 Días"))</f>
        <v>1500 m3 / 4 Días</v>
      </c>
      <c r="G191" s="987" t="s">
        <v>1856</v>
      </c>
      <c r="H191" s="327"/>
      <c r="I191" s="1571">
        <f>IF(G191="Días",ROUNDUP(H191/F191,0)*E191,IF(G191="m3",ROUNDUP(H191/F191,0)*E191,IF(AND(G191="m3 / Días",H191=""),0,"¿UNIDADES?")))</f>
        <v>0</v>
      </c>
      <c r="J191" s="1479"/>
      <c r="K191" s="1421">
        <f t="shared" si="24"/>
        <v>0</v>
      </c>
      <c r="L191" s="1126"/>
      <c r="M191" s="285"/>
    </row>
    <row r="192" spans="1:13" ht="12" customHeight="1">
      <c r="A192" s="136" t="s">
        <v>675</v>
      </c>
      <c r="B192" s="303" t="s">
        <v>394</v>
      </c>
      <c r="C192" s="1114" t="s">
        <v>301</v>
      </c>
      <c r="D192" s="29" t="s">
        <v>250</v>
      </c>
      <c r="E192" s="24">
        <v>1</v>
      </c>
      <c r="F192" s="834" t="str">
        <f>IF(G192="m3","1500",IF(G192="Día","4","1500 m3 / 4 Días"))</f>
        <v>1500 m3 / 4 Días</v>
      </c>
      <c r="G192" s="987" t="s">
        <v>1856</v>
      </c>
      <c r="H192" s="327"/>
      <c r="I192" s="1571">
        <f>IF(G192="Días",ROUNDUP(H192/F192,0)*E192,IF(G192="m3",ROUNDUP(H192/F192,0)*E192,IF(AND(G192="m3 / Días",H192=""),0,"¿UNIDADES?")))</f>
        <v>0</v>
      </c>
      <c r="J192" s="1479"/>
      <c r="K192" s="1421">
        <f t="shared" si="24"/>
        <v>0</v>
      </c>
      <c r="L192" s="1162" t="s">
        <v>694</v>
      </c>
      <c r="M192" s="285"/>
    </row>
    <row r="193" spans="1:13" ht="12" customHeight="1">
      <c r="A193" s="136" t="s">
        <v>647</v>
      </c>
      <c r="B193" s="303" t="s">
        <v>393</v>
      </c>
      <c r="C193" s="1116"/>
      <c r="D193" s="954" t="s">
        <v>248</v>
      </c>
      <c r="E193" s="24">
        <v>1</v>
      </c>
      <c r="F193" s="834" t="str">
        <f>IF(G193="m3","5000",IF(G193="Semana","Semana","5000 m3 / Semana"))</f>
        <v>5000 m3 / Semana</v>
      </c>
      <c r="G193" s="987" t="s">
        <v>1851</v>
      </c>
      <c r="H193" s="327"/>
      <c r="I193" s="1561">
        <f>IF(G193="Semana",H193*E193,IF(G193="m3",ROUNDUP(H193/F193,0)*E193,IF(AND(G193="m3 / Semana",H193=""),0,"¿UNIDADES?")))</f>
        <v>0</v>
      </c>
      <c r="J193" s="1479"/>
      <c r="K193" s="1421">
        <f t="shared" si="24"/>
        <v>0</v>
      </c>
      <c r="L193" s="1163"/>
      <c r="M193" s="285"/>
    </row>
    <row r="194" spans="1:13" ht="12" customHeight="1">
      <c r="A194" s="19" t="s">
        <v>640</v>
      </c>
      <c r="B194" s="302" t="s">
        <v>298</v>
      </c>
      <c r="C194" s="21"/>
      <c r="D194" s="944" t="s">
        <v>245</v>
      </c>
      <c r="E194" s="328">
        <v>1</v>
      </c>
      <c r="F194" s="834" t="str">
        <f>IF(G194="m3","5000",IF(G194="Semana","Semana","5000 m3 / Semana"))</f>
        <v>5000 m3 / Semana</v>
      </c>
      <c r="G194" s="987" t="s">
        <v>1851</v>
      </c>
      <c r="H194" s="327"/>
      <c r="I194" s="1561">
        <f>IF(G194="Semana",H194*E194,IF(G194="m3",ROUNDUP(H194/F194,0)*E194,IF(AND(G194="m3 / Semana",H194=""),0,"¿UNIDADES?")))</f>
        <v>0</v>
      </c>
      <c r="J194" s="1479"/>
      <c r="K194" s="1421">
        <f t="shared" si="24"/>
        <v>0</v>
      </c>
      <c r="L194" s="106"/>
      <c r="M194" s="285"/>
    </row>
    <row r="195" spans="1:13" ht="12" customHeight="1">
      <c r="A195" s="136" t="s">
        <v>698</v>
      </c>
      <c r="B195" s="304" t="s">
        <v>164</v>
      </c>
      <c r="C195" s="16"/>
      <c r="D195" s="944" t="s">
        <v>741</v>
      </c>
      <c r="E195" s="328">
        <v>1</v>
      </c>
      <c r="F195" s="834" t="str">
        <f>IF(G195="m3","5000",IF(G195="Semana","Semana","5000 m3 / Semana"))</f>
        <v>5000 m3 / Semana</v>
      </c>
      <c r="G195" s="987" t="s">
        <v>1851</v>
      </c>
      <c r="H195" s="327"/>
      <c r="I195" s="1561">
        <f>IF(G195="Semana",H195*E195,IF(G195="m3",ROUNDUP(H195/F195,0)*E195,IF(AND(G195="m3 / Semana",H195=""),0,"¿UNIDADES?")))</f>
        <v>0</v>
      </c>
      <c r="J195" s="1479"/>
      <c r="K195" s="1421">
        <f t="shared" si="24"/>
        <v>0</v>
      </c>
      <c r="L195" s="106"/>
      <c r="M195" s="285"/>
    </row>
    <row r="196" spans="1:13" ht="12" customHeight="1">
      <c r="A196" s="19" t="s">
        <v>644</v>
      </c>
      <c r="B196" s="303" t="s">
        <v>257</v>
      </c>
      <c r="C196" s="16"/>
      <c r="D196" s="445" t="s">
        <v>246</v>
      </c>
      <c r="E196" s="328">
        <v>1</v>
      </c>
      <c r="F196" s="834" t="str">
        <f>IF(G196="m3","5000",IF(G196="Semana","Semana","5000 m3 / Semana"))</f>
        <v>5000 m3 / Semana</v>
      </c>
      <c r="G196" s="987" t="s">
        <v>1851</v>
      </c>
      <c r="H196" s="327"/>
      <c r="I196" s="1561">
        <f>IF(G196="Semana",H196*E196,IF(G196="m3",ROUNDUP(H196/F196,0)*E196,IF(AND(G196="m3 / Semana",H196=""),0,"¿UNIDADES?")))</f>
        <v>0</v>
      </c>
      <c r="J196" s="1479"/>
      <c r="K196" s="1421">
        <f t="shared" si="24"/>
        <v>0</v>
      </c>
      <c r="L196" s="106"/>
      <c r="M196" s="285"/>
    </row>
    <row r="197" spans="1:13" ht="12" customHeight="1">
      <c r="A197" s="136"/>
      <c r="B197" s="36" t="s">
        <v>202</v>
      </c>
      <c r="C197" s="37"/>
      <c r="D197" s="38"/>
      <c r="E197" s="40"/>
      <c r="F197" s="82"/>
      <c r="G197" s="36"/>
      <c r="H197" s="39"/>
      <c r="I197" s="1562"/>
      <c r="J197" s="1478"/>
      <c r="K197" s="1422"/>
      <c r="L197" s="239"/>
      <c r="M197" s="285"/>
    </row>
    <row r="198" spans="1:13" ht="12" customHeight="1">
      <c r="A198" s="136">
        <v>5006</v>
      </c>
      <c r="B198" s="27" t="s">
        <v>203</v>
      </c>
      <c r="C198" s="28"/>
      <c r="D198" s="29" t="s">
        <v>204</v>
      </c>
      <c r="E198" s="24">
        <v>1</v>
      </c>
      <c r="F198" s="81" t="s">
        <v>1807</v>
      </c>
      <c r="G198" s="30" t="s">
        <v>1807</v>
      </c>
      <c r="H198" s="25"/>
      <c r="I198" s="1563">
        <f>+ROUNDUP(H198*E198,0)</f>
        <v>0</v>
      </c>
      <c r="J198" s="1480"/>
      <c r="K198" s="1421">
        <f aca="true" t="shared" si="25" ref="K198:K205">+I198*J198</f>
        <v>0</v>
      </c>
      <c r="L198" s="106"/>
      <c r="M198" s="285"/>
    </row>
    <row r="199" spans="1:13" ht="12" customHeight="1">
      <c r="A199" s="136">
        <v>5009</v>
      </c>
      <c r="B199" s="27" t="s">
        <v>1583</v>
      </c>
      <c r="C199" s="28"/>
      <c r="D199" s="917" t="s">
        <v>738</v>
      </c>
      <c r="E199" s="24">
        <v>1</v>
      </c>
      <c r="F199" s="81" t="s">
        <v>14</v>
      </c>
      <c r="G199" s="30" t="s">
        <v>14</v>
      </c>
      <c r="H199" s="25"/>
      <c r="I199" s="1563">
        <f>+ROUNDUP(H199*E199,0)</f>
        <v>0</v>
      </c>
      <c r="J199" s="1480"/>
      <c r="K199" s="1421">
        <f t="shared" si="25"/>
        <v>0</v>
      </c>
      <c r="L199" s="106"/>
      <c r="M199" s="285"/>
    </row>
    <row r="200" spans="1:13" ht="24" customHeight="1">
      <c r="A200" s="136" t="s">
        <v>701</v>
      </c>
      <c r="B200" s="20" t="s">
        <v>205</v>
      </c>
      <c r="C200" s="28"/>
      <c r="D200" s="941" t="s">
        <v>739</v>
      </c>
      <c r="E200" s="24">
        <v>1</v>
      </c>
      <c r="F200" s="81" t="s">
        <v>14</v>
      </c>
      <c r="G200" s="30" t="s">
        <v>14</v>
      </c>
      <c r="H200" s="25"/>
      <c r="I200" s="1563">
        <f>+ROUNDUP(H200*E200,0)</f>
        <v>0</v>
      </c>
      <c r="J200" s="1480"/>
      <c r="K200" s="1421">
        <f t="shared" si="25"/>
        <v>0</v>
      </c>
      <c r="L200" s="106"/>
      <c r="M200" s="285"/>
    </row>
    <row r="201" spans="1:13" ht="12" customHeight="1">
      <c r="A201" s="136" t="s">
        <v>702</v>
      </c>
      <c r="B201" s="20" t="s">
        <v>228</v>
      </c>
      <c r="C201" s="46"/>
      <c r="D201" s="29" t="s">
        <v>229</v>
      </c>
      <c r="E201" s="24">
        <v>1</v>
      </c>
      <c r="F201" s="81" t="s">
        <v>14</v>
      </c>
      <c r="G201" s="30" t="s">
        <v>14</v>
      </c>
      <c r="H201" s="25"/>
      <c r="I201" s="1563">
        <f>+ROUNDUP(H201*E201,0)</f>
        <v>0</v>
      </c>
      <c r="J201" s="1480"/>
      <c r="K201" s="1421">
        <f t="shared" si="25"/>
        <v>0</v>
      </c>
      <c r="L201" s="106"/>
      <c r="M201" s="285"/>
    </row>
    <row r="202" spans="1:13" ht="12" customHeight="1">
      <c r="A202" s="136"/>
      <c r="B202" s="36" t="s">
        <v>206</v>
      </c>
      <c r="C202" s="37"/>
      <c r="D202" s="38"/>
      <c r="E202" s="40"/>
      <c r="F202" s="82"/>
      <c r="G202" s="36"/>
      <c r="H202" s="39"/>
      <c r="I202" s="1562"/>
      <c r="J202" s="1478"/>
      <c r="K202" s="1421">
        <f t="shared" si="25"/>
        <v>0</v>
      </c>
      <c r="L202" s="239"/>
      <c r="M202" s="285"/>
    </row>
    <row r="203" spans="1:13" ht="12" customHeight="1">
      <c r="A203" s="74" t="s">
        <v>651</v>
      </c>
      <c r="B203" s="140" t="s">
        <v>173</v>
      </c>
      <c r="C203" s="41"/>
      <c r="D203" s="955" t="s">
        <v>533</v>
      </c>
      <c r="E203" s="912">
        <v>5</v>
      </c>
      <c r="F203" s="960">
        <v>3500</v>
      </c>
      <c r="G203" s="30" t="s">
        <v>1839</v>
      </c>
      <c r="H203" s="330"/>
      <c r="I203" s="1559">
        <f>+ROUNDUP(H203/F203,0)*E203</f>
        <v>0</v>
      </c>
      <c r="J203" s="1497"/>
      <c r="K203" s="1421">
        <f t="shared" si="25"/>
        <v>0</v>
      </c>
      <c r="L203" s="106"/>
      <c r="M203" s="293"/>
    </row>
    <row r="204" spans="1:13" ht="24" customHeight="1">
      <c r="A204" s="74" t="s">
        <v>651</v>
      </c>
      <c r="B204" s="140" t="s">
        <v>207</v>
      </c>
      <c r="C204" s="16" t="s">
        <v>301</v>
      </c>
      <c r="D204" s="955" t="s">
        <v>533</v>
      </c>
      <c r="E204" s="912">
        <v>5</v>
      </c>
      <c r="F204" s="960">
        <v>3500</v>
      </c>
      <c r="G204" s="30" t="s">
        <v>1839</v>
      </c>
      <c r="H204" s="25"/>
      <c r="I204" s="1559">
        <f>+ROUNDUP(H204/F204,0)*E204</f>
        <v>0</v>
      </c>
      <c r="J204" s="1480"/>
      <c r="K204" s="1421">
        <f t="shared" si="25"/>
        <v>0</v>
      </c>
      <c r="L204" s="72" t="s">
        <v>1499</v>
      </c>
      <c r="M204" s="293"/>
    </row>
    <row r="205" spans="1:13" ht="24" customHeight="1">
      <c r="A205" s="74" t="s">
        <v>651</v>
      </c>
      <c r="B205" s="140" t="s">
        <v>174</v>
      </c>
      <c r="C205" s="16" t="s">
        <v>301</v>
      </c>
      <c r="D205" s="956" t="s">
        <v>533</v>
      </c>
      <c r="E205" s="912">
        <v>5</v>
      </c>
      <c r="F205" s="960">
        <v>3500</v>
      </c>
      <c r="G205" s="30" t="s">
        <v>1839</v>
      </c>
      <c r="H205" s="25"/>
      <c r="I205" s="1559">
        <f>+ROUNDUP(H205/F205,0)*E205</f>
        <v>0</v>
      </c>
      <c r="J205" s="1480"/>
      <c r="K205" s="1421">
        <f t="shared" si="25"/>
        <v>0</v>
      </c>
      <c r="L205" s="797" t="s">
        <v>1755</v>
      </c>
      <c r="M205" s="293"/>
    </row>
    <row r="206" spans="1:13" ht="12" customHeight="1">
      <c r="A206" s="147"/>
      <c r="B206" s="305" t="s">
        <v>1443</v>
      </c>
      <c r="C206" s="28"/>
      <c r="D206" s="214"/>
      <c r="E206" s="24"/>
      <c r="F206" s="81"/>
      <c r="G206" s="30"/>
      <c r="H206" s="25"/>
      <c r="I206" s="1569"/>
      <c r="J206" s="1480"/>
      <c r="K206" s="1423"/>
      <c r="L206" s="72"/>
      <c r="M206" s="293"/>
    </row>
    <row r="207" spans="1:13" ht="12" customHeight="1">
      <c r="A207" s="228" t="s">
        <v>1090</v>
      </c>
      <c r="B207" s="226" t="s">
        <v>610</v>
      </c>
      <c r="C207" s="711"/>
      <c r="D207" s="86"/>
      <c r="E207" s="24">
        <v>1</v>
      </c>
      <c r="F207" s="81" t="s">
        <v>261</v>
      </c>
      <c r="G207" s="30" t="s">
        <v>261</v>
      </c>
      <c r="H207" s="25"/>
      <c r="I207" s="1563">
        <f>+ROUNDUP(H207*E207,0)</f>
        <v>0</v>
      </c>
      <c r="J207" s="1480"/>
      <c r="K207" s="1421">
        <f>+I207*J207</f>
        <v>0</v>
      </c>
      <c r="L207" s="106"/>
      <c r="M207" s="285"/>
    </row>
    <row r="208" spans="1:13" ht="12" customHeight="1">
      <c r="A208" s="136"/>
      <c r="B208" s="36" t="s">
        <v>208</v>
      </c>
      <c r="C208" s="37"/>
      <c r="D208" s="38"/>
      <c r="E208" s="40"/>
      <c r="F208" s="82"/>
      <c r="G208" s="36"/>
      <c r="H208" s="39"/>
      <c r="I208" s="1562"/>
      <c r="J208" s="1478"/>
      <c r="K208" s="1422"/>
      <c r="L208" s="239"/>
      <c r="M208" s="285"/>
    </row>
    <row r="209" spans="1:13" ht="12" customHeight="1">
      <c r="A209" s="136"/>
      <c r="B209" s="36" t="s">
        <v>209</v>
      </c>
      <c r="C209" s="37"/>
      <c r="D209" s="38"/>
      <c r="E209" s="40"/>
      <c r="F209" s="82"/>
      <c r="G209" s="36"/>
      <c r="H209" s="39"/>
      <c r="I209" s="1562"/>
      <c r="J209" s="1478"/>
      <c r="K209" s="1422"/>
      <c r="L209" s="239"/>
      <c r="M209" s="285"/>
    </row>
    <row r="210" spans="1:13" ht="12" customHeight="1">
      <c r="A210" s="136"/>
      <c r="B210" s="36" t="s">
        <v>210</v>
      </c>
      <c r="C210" s="37"/>
      <c r="D210" s="38"/>
      <c r="E210" s="40"/>
      <c r="F210" s="82"/>
      <c r="G210" s="36"/>
      <c r="H210" s="39"/>
      <c r="I210" s="1562"/>
      <c r="J210" s="1478"/>
      <c r="K210" s="1422"/>
      <c r="L210" s="239"/>
      <c r="M210" s="285"/>
    </row>
    <row r="211" spans="1:13" ht="12" customHeight="1">
      <c r="A211" s="136"/>
      <c r="B211" s="36" t="s">
        <v>211</v>
      </c>
      <c r="C211" s="37"/>
      <c r="D211" s="38"/>
      <c r="E211" s="40"/>
      <c r="F211" s="82"/>
      <c r="G211" s="36"/>
      <c r="H211" s="39"/>
      <c r="I211" s="1562"/>
      <c r="J211" s="1478"/>
      <c r="K211" s="1422"/>
      <c r="L211" s="239"/>
      <c r="M211" s="285"/>
    </row>
    <row r="212" spans="1:13" s="142" customFormat="1" ht="24" customHeight="1">
      <c r="A212" s="228" t="s">
        <v>1090</v>
      </c>
      <c r="B212" s="140" t="s">
        <v>612</v>
      </c>
      <c r="C212" s="141"/>
      <c r="D212" s="957"/>
      <c r="E212" s="24">
        <v>1</v>
      </c>
      <c r="F212" s="81" t="s">
        <v>1800</v>
      </c>
      <c r="G212" s="30" t="s">
        <v>1800</v>
      </c>
      <c r="H212" s="25"/>
      <c r="I212" s="1563">
        <f>+ROUNDUP(H212*E212,0)</f>
        <v>0</v>
      </c>
      <c r="J212" s="1480"/>
      <c r="K212" s="1421">
        <f aca="true" t="shared" si="26" ref="K212:K218">+I212*J212</f>
        <v>0</v>
      </c>
      <c r="L212" s="348"/>
      <c r="M212" s="294"/>
    </row>
    <row r="213" spans="1:13" s="145" customFormat="1" ht="24" customHeight="1">
      <c r="A213" s="136">
        <v>5027</v>
      </c>
      <c r="B213" s="300" t="s">
        <v>20</v>
      </c>
      <c r="C213" s="143"/>
      <c r="D213" s="144" t="s">
        <v>746</v>
      </c>
      <c r="E213" s="23">
        <v>1</v>
      </c>
      <c r="F213" s="835" t="s">
        <v>244</v>
      </c>
      <c r="G213" s="139" t="s">
        <v>244</v>
      </c>
      <c r="H213" s="22"/>
      <c r="I213" s="1563">
        <f>+ROUNDUP(H213*E213,0)</f>
        <v>0</v>
      </c>
      <c r="J213" s="1483"/>
      <c r="K213" s="1421">
        <f t="shared" si="26"/>
        <v>0</v>
      </c>
      <c r="L213" s="176" t="s">
        <v>1756</v>
      </c>
      <c r="M213" s="285"/>
    </row>
    <row r="214" spans="1:13" s="142" customFormat="1" ht="12" customHeight="1">
      <c r="A214" s="165">
        <v>5005</v>
      </c>
      <c r="B214" s="300" t="s">
        <v>271</v>
      </c>
      <c r="C214" s="143"/>
      <c r="D214" s="269" t="s">
        <v>1339</v>
      </c>
      <c r="E214" s="23">
        <v>1</v>
      </c>
      <c r="F214" s="835" t="s">
        <v>244</v>
      </c>
      <c r="G214" s="139" t="s">
        <v>244</v>
      </c>
      <c r="H214" s="22"/>
      <c r="I214" s="1563">
        <f>+ROUNDUP(H214*E214,0)</f>
        <v>0</v>
      </c>
      <c r="J214" s="1483"/>
      <c r="K214" s="1421">
        <f t="shared" si="26"/>
        <v>0</v>
      </c>
      <c r="L214" s="349"/>
      <c r="M214" s="295"/>
    </row>
    <row r="215" spans="1:13" ht="12" customHeight="1">
      <c r="A215" s="136"/>
      <c r="B215" s="36" t="s">
        <v>212</v>
      </c>
      <c r="C215" s="37"/>
      <c r="D215" s="38"/>
      <c r="E215" s="40"/>
      <c r="F215" s="82"/>
      <c r="G215" s="36"/>
      <c r="H215" s="39"/>
      <c r="I215" s="1562"/>
      <c r="J215" s="1478"/>
      <c r="K215" s="1421"/>
      <c r="L215" s="239"/>
      <c r="M215" s="285"/>
    </row>
    <row r="216" spans="1:13" s="142" customFormat="1" ht="12" customHeight="1">
      <c r="A216" s="165" t="s">
        <v>703</v>
      </c>
      <c r="B216" s="140" t="s">
        <v>294</v>
      </c>
      <c r="C216" s="1134" t="s">
        <v>301</v>
      </c>
      <c r="D216" s="17" t="s">
        <v>213</v>
      </c>
      <c r="E216" s="23">
        <v>1</v>
      </c>
      <c r="F216" s="835">
        <v>40</v>
      </c>
      <c r="G216" s="139" t="s">
        <v>1850</v>
      </c>
      <c r="H216" s="22"/>
      <c r="I216" s="1559">
        <f>+ROUNDUP(H216/F216,0)*E216</f>
        <v>0</v>
      </c>
      <c r="J216" s="1483"/>
      <c r="K216" s="1421">
        <f t="shared" si="26"/>
        <v>0</v>
      </c>
      <c r="L216" s="1119" t="s">
        <v>1574</v>
      </c>
      <c r="M216" s="295"/>
    </row>
    <row r="217" spans="1:13" s="142" customFormat="1" ht="24" customHeight="1">
      <c r="A217" s="165" t="s">
        <v>704</v>
      </c>
      <c r="B217" s="140" t="s">
        <v>22</v>
      </c>
      <c r="C217" s="1135"/>
      <c r="D217" s="17" t="s">
        <v>214</v>
      </c>
      <c r="E217" s="23">
        <v>1</v>
      </c>
      <c r="F217" s="835">
        <v>40</v>
      </c>
      <c r="G217" s="139" t="s">
        <v>1850</v>
      </c>
      <c r="H217" s="22"/>
      <c r="I217" s="1559">
        <f>+ROUNDUP(H217/F217,0)*E217</f>
        <v>0</v>
      </c>
      <c r="J217" s="1483"/>
      <c r="K217" s="1421">
        <f t="shared" si="26"/>
        <v>0</v>
      </c>
      <c r="L217" s="1120"/>
      <c r="M217" s="295"/>
    </row>
    <row r="218" spans="1:13" s="142" customFormat="1" ht="24" customHeight="1">
      <c r="A218" s="165" t="s">
        <v>705</v>
      </c>
      <c r="B218" s="119" t="s">
        <v>295</v>
      </c>
      <c r="C218" s="146" t="s">
        <v>215</v>
      </c>
      <c r="D218" s="941" t="s">
        <v>747</v>
      </c>
      <c r="E218" s="23">
        <v>2</v>
      </c>
      <c r="F218" s="835" t="s">
        <v>23</v>
      </c>
      <c r="G218" s="139" t="s">
        <v>1857</v>
      </c>
      <c r="H218" s="22"/>
      <c r="I218" s="1563">
        <f>+ROUNDUP(H218*E218,0)</f>
        <v>0</v>
      </c>
      <c r="J218" s="1483"/>
      <c r="K218" s="1421">
        <f t="shared" si="26"/>
        <v>0</v>
      </c>
      <c r="L218" s="1121"/>
      <c r="M218" s="295"/>
    </row>
    <row r="219" spans="1:13" ht="12" customHeight="1">
      <c r="A219" s="136"/>
      <c r="B219" s="36" t="s">
        <v>216</v>
      </c>
      <c r="C219" s="37"/>
      <c r="D219" s="38"/>
      <c r="E219" s="40"/>
      <c r="F219" s="82"/>
      <c r="G219" s="36"/>
      <c r="H219" s="39"/>
      <c r="I219" s="1562"/>
      <c r="J219" s="1478"/>
      <c r="K219" s="1422"/>
      <c r="L219" s="239"/>
      <c r="M219" s="285"/>
    </row>
    <row r="220" spans="1:13" ht="12" customHeight="1">
      <c r="A220" s="136"/>
      <c r="B220" s="36" t="s">
        <v>211</v>
      </c>
      <c r="C220" s="37"/>
      <c r="D220" s="38"/>
      <c r="E220" s="40"/>
      <c r="F220" s="82"/>
      <c r="G220" s="36"/>
      <c r="H220" s="39"/>
      <c r="I220" s="1562"/>
      <c r="J220" s="1478"/>
      <c r="K220" s="1422"/>
      <c r="L220" s="239"/>
      <c r="M220" s="285"/>
    </row>
    <row r="221" spans="1:13" s="142" customFormat="1" ht="24" customHeight="1">
      <c r="A221" s="228" t="s">
        <v>1090</v>
      </c>
      <c r="B221" s="140" t="s">
        <v>612</v>
      </c>
      <c r="C221" s="143"/>
      <c r="D221" s="17"/>
      <c r="E221" s="24">
        <v>1</v>
      </c>
      <c r="F221" s="81" t="s">
        <v>1800</v>
      </c>
      <c r="G221" s="30" t="s">
        <v>1800</v>
      </c>
      <c r="H221" s="25"/>
      <c r="I221" s="1563">
        <f>+ROUNDUP(H221*E221,0)</f>
        <v>0</v>
      </c>
      <c r="J221" s="1480"/>
      <c r="K221" s="1421">
        <f>+I221*J221</f>
        <v>0</v>
      </c>
      <c r="L221" s="348"/>
      <c r="M221" s="294"/>
    </row>
    <row r="222" spans="1:13" s="145" customFormat="1" ht="24" customHeight="1">
      <c r="A222" s="136">
        <v>5027</v>
      </c>
      <c r="B222" s="300" t="s">
        <v>20</v>
      </c>
      <c r="C222" s="143" t="s">
        <v>301</v>
      </c>
      <c r="D222" s="144" t="s">
        <v>745</v>
      </c>
      <c r="E222" s="23">
        <v>1</v>
      </c>
      <c r="F222" s="835" t="s">
        <v>244</v>
      </c>
      <c r="G222" s="139" t="s">
        <v>244</v>
      </c>
      <c r="H222" s="22"/>
      <c r="I222" s="1563">
        <f>+ROUNDUP(H222*E222,0)</f>
        <v>0</v>
      </c>
      <c r="J222" s="1483"/>
      <c r="K222" s="1421">
        <f>+I222*J222</f>
        <v>0</v>
      </c>
      <c r="L222" s="176" t="s">
        <v>1757</v>
      </c>
      <c r="M222" s="285"/>
    </row>
    <row r="223" spans="1:13" s="145" customFormat="1" ht="24" customHeight="1">
      <c r="A223" s="136">
        <v>5025</v>
      </c>
      <c r="B223" s="300" t="s">
        <v>420</v>
      </c>
      <c r="C223" s="143" t="s">
        <v>301</v>
      </c>
      <c r="D223" s="144" t="s">
        <v>421</v>
      </c>
      <c r="E223" s="23">
        <v>1</v>
      </c>
      <c r="F223" s="835" t="s">
        <v>244</v>
      </c>
      <c r="G223" s="139" t="s">
        <v>244</v>
      </c>
      <c r="H223" s="22"/>
      <c r="I223" s="1563">
        <f>+ROUNDUP(H223*E223,0)</f>
        <v>0</v>
      </c>
      <c r="J223" s="1483"/>
      <c r="K223" s="1421">
        <f>+I223*J223</f>
        <v>0</v>
      </c>
      <c r="L223" s="176" t="s">
        <v>422</v>
      </c>
      <c r="M223" s="285"/>
    </row>
    <row r="224" spans="1:13" s="145" customFormat="1" ht="12" customHeight="1">
      <c r="A224" s="136">
        <v>5026</v>
      </c>
      <c r="B224" s="119" t="s">
        <v>423</v>
      </c>
      <c r="C224" s="143" t="s">
        <v>301</v>
      </c>
      <c r="D224" s="322" t="s">
        <v>424</v>
      </c>
      <c r="E224" s="23">
        <v>1</v>
      </c>
      <c r="F224" s="835" t="s">
        <v>244</v>
      </c>
      <c r="G224" s="139" t="s">
        <v>244</v>
      </c>
      <c r="H224" s="22"/>
      <c r="I224" s="1563">
        <f>+ROUNDUP(H224*E224,0)</f>
        <v>0</v>
      </c>
      <c r="J224" s="1483"/>
      <c r="K224" s="1421">
        <f>+I224*J224</f>
        <v>0</v>
      </c>
      <c r="L224" s="176" t="s">
        <v>422</v>
      </c>
      <c r="M224" s="285"/>
    </row>
    <row r="225" spans="1:13" ht="12" customHeight="1">
      <c r="A225" s="136"/>
      <c r="B225" s="36" t="s">
        <v>212</v>
      </c>
      <c r="C225" s="37"/>
      <c r="D225" s="38"/>
      <c r="E225" s="40"/>
      <c r="F225" s="82"/>
      <c r="G225" s="36"/>
      <c r="H225" s="39"/>
      <c r="I225" s="1562"/>
      <c r="J225" s="1478"/>
      <c r="K225" s="1422"/>
      <c r="L225" s="239"/>
      <c r="M225" s="285"/>
    </row>
    <row r="226" spans="1:13" s="142" customFormat="1" ht="24" customHeight="1">
      <c r="A226" s="165" t="s">
        <v>710</v>
      </c>
      <c r="B226" s="226" t="s">
        <v>1822</v>
      </c>
      <c r="C226" s="21" t="s">
        <v>301</v>
      </c>
      <c r="D226" s="17" t="s">
        <v>866</v>
      </c>
      <c r="E226" s="23">
        <v>2</v>
      </c>
      <c r="F226" s="835" t="s">
        <v>427</v>
      </c>
      <c r="G226" s="139" t="s">
        <v>427</v>
      </c>
      <c r="H226" s="22"/>
      <c r="I226" s="1563">
        <f>+ROUNDUP(H226*E226,0)</f>
        <v>0</v>
      </c>
      <c r="J226" s="1483"/>
      <c r="K226" s="1421">
        <f>+I226*J226</f>
        <v>0</v>
      </c>
      <c r="L226" s="798" t="s">
        <v>1758</v>
      </c>
      <c r="M226" s="295"/>
    </row>
    <row r="227" spans="1:13" ht="12" customHeight="1">
      <c r="A227" s="136"/>
      <c r="B227" s="36" t="s">
        <v>217</v>
      </c>
      <c r="C227" s="37"/>
      <c r="D227" s="38"/>
      <c r="E227" s="40"/>
      <c r="F227" s="82"/>
      <c r="G227" s="36"/>
      <c r="H227" s="39"/>
      <c r="I227" s="1562"/>
      <c r="J227" s="1478"/>
      <c r="K227" s="1422"/>
      <c r="L227" s="239"/>
      <c r="M227" s="285"/>
    </row>
    <row r="228" spans="1:13" ht="12" customHeight="1">
      <c r="A228" s="136" t="s">
        <v>706</v>
      </c>
      <c r="B228" s="27" t="s">
        <v>435</v>
      </c>
      <c r="C228" s="28"/>
      <c r="D228" s="29" t="s">
        <v>436</v>
      </c>
      <c r="E228" s="24">
        <v>1</v>
      </c>
      <c r="F228" s="81" t="s">
        <v>602</v>
      </c>
      <c r="G228" s="30" t="s">
        <v>108</v>
      </c>
      <c r="H228" s="25"/>
      <c r="I228" s="1563">
        <f>+ROUNDUP(H228*E228,0)</f>
        <v>0</v>
      </c>
      <c r="J228" s="1480"/>
      <c r="K228" s="1421">
        <f>+I228*J228</f>
        <v>0</v>
      </c>
      <c r="L228" s="106"/>
      <c r="M228" s="285"/>
    </row>
    <row r="229" spans="1:13" ht="12" customHeight="1">
      <c r="A229" s="136" t="s">
        <v>707</v>
      </c>
      <c r="B229" s="27" t="s">
        <v>437</v>
      </c>
      <c r="C229" s="28"/>
      <c r="D229" s="121" t="s">
        <v>436</v>
      </c>
      <c r="E229" s="24">
        <v>1</v>
      </c>
      <c r="F229" s="81" t="s">
        <v>602</v>
      </c>
      <c r="G229" s="30" t="s">
        <v>108</v>
      </c>
      <c r="H229" s="25"/>
      <c r="I229" s="1563">
        <f>+ROUNDUP(H229*E229,0)</f>
        <v>0</v>
      </c>
      <c r="J229" s="1480"/>
      <c r="K229" s="1421">
        <f>+I229*J229</f>
        <v>0</v>
      </c>
      <c r="L229" s="106"/>
      <c r="M229" s="285"/>
    </row>
    <row r="230" spans="1:13" ht="12" customHeight="1">
      <c r="A230" s="136" t="s">
        <v>708</v>
      </c>
      <c r="B230" s="20" t="s">
        <v>218</v>
      </c>
      <c r="C230" s="46"/>
      <c r="D230" s="121" t="s">
        <v>436</v>
      </c>
      <c r="E230" s="24">
        <v>1</v>
      </c>
      <c r="F230" s="81" t="s">
        <v>602</v>
      </c>
      <c r="G230" s="30" t="s">
        <v>108</v>
      </c>
      <c r="H230" s="25"/>
      <c r="I230" s="1563">
        <f>+ROUNDUP(H230*E230,0)</f>
        <v>0</v>
      </c>
      <c r="J230" s="1480"/>
      <c r="K230" s="1421">
        <f>+I230*J230</f>
        <v>0</v>
      </c>
      <c r="L230" s="106"/>
      <c r="M230" s="285"/>
    </row>
    <row r="231" spans="1:13" ht="12" customHeight="1">
      <c r="A231" s="136" t="s">
        <v>709</v>
      </c>
      <c r="B231" s="306" t="s">
        <v>219</v>
      </c>
      <c r="C231" s="28"/>
      <c r="D231" s="29" t="s">
        <v>436</v>
      </c>
      <c r="E231" s="24">
        <v>1</v>
      </c>
      <c r="F231" s="81" t="s">
        <v>602</v>
      </c>
      <c r="G231" s="30" t="s">
        <v>108</v>
      </c>
      <c r="H231" s="25"/>
      <c r="I231" s="1563">
        <f>+ROUNDUP(H231*E231,0)</f>
        <v>0</v>
      </c>
      <c r="J231" s="1480"/>
      <c r="K231" s="1421">
        <f>+I231*J231</f>
        <v>0</v>
      </c>
      <c r="L231" s="106"/>
      <c r="M231" s="285"/>
    </row>
    <row r="232" spans="1:13" ht="12" customHeight="1">
      <c r="A232" s="136"/>
      <c r="B232" s="36" t="s">
        <v>220</v>
      </c>
      <c r="C232" s="37"/>
      <c r="D232" s="15"/>
      <c r="E232" s="24"/>
      <c r="F232" s="979"/>
      <c r="G232" s="998"/>
      <c r="H232" s="148"/>
      <c r="I232" s="1572"/>
      <c r="J232" s="1498"/>
      <c r="K232" s="1431"/>
      <c r="L232" s="106"/>
      <c r="M232" s="285"/>
    </row>
    <row r="233" spans="1:13" ht="24" customHeight="1">
      <c r="A233" s="136">
        <v>3112</v>
      </c>
      <c r="B233" s="20" t="s">
        <v>221</v>
      </c>
      <c r="C233" s="41" t="s">
        <v>301</v>
      </c>
      <c r="D233" s="15" t="s">
        <v>222</v>
      </c>
      <c r="E233" s="24">
        <v>3</v>
      </c>
      <c r="F233" s="980" t="s">
        <v>1808</v>
      </c>
      <c r="G233" s="986" t="s">
        <v>1808</v>
      </c>
      <c r="H233" s="211"/>
      <c r="I233" s="1563">
        <f>+ROUNDUP(H233*E233,0)</f>
        <v>0</v>
      </c>
      <c r="J233" s="1477"/>
      <c r="K233" s="1421">
        <f>+I233*J233</f>
        <v>0</v>
      </c>
      <c r="L233" s="797" t="s">
        <v>1370</v>
      </c>
      <c r="M233" s="285"/>
    </row>
    <row r="234" spans="1:13" ht="24" customHeight="1">
      <c r="A234" s="136">
        <v>3113</v>
      </c>
      <c r="B234" s="20" t="s">
        <v>223</v>
      </c>
      <c r="C234" s="41" t="s">
        <v>301</v>
      </c>
      <c r="D234" s="15" t="s">
        <v>222</v>
      </c>
      <c r="E234" s="24">
        <v>1</v>
      </c>
      <c r="F234" s="81">
        <v>10</v>
      </c>
      <c r="G234" s="30" t="s">
        <v>1858</v>
      </c>
      <c r="H234" s="25"/>
      <c r="I234" s="1559">
        <f>+ROUNDUP(H234/F234,0)*E234</f>
        <v>0</v>
      </c>
      <c r="J234" s="1480"/>
      <c r="K234" s="1421">
        <f>+I234*J234</f>
        <v>0</v>
      </c>
      <c r="L234" s="797" t="s">
        <v>1905</v>
      </c>
      <c r="M234" s="285"/>
    </row>
    <row r="235" spans="1:13" ht="12" customHeight="1">
      <c r="A235" s="136"/>
      <c r="B235" s="36" t="s">
        <v>224</v>
      </c>
      <c r="C235" s="37"/>
      <c r="D235" s="38"/>
      <c r="E235" s="40"/>
      <c r="F235" s="82"/>
      <c r="G235" s="36"/>
      <c r="H235" s="39"/>
      <c r="I235" s="1562"/>
      <c r="J235" s="1478"/>
      <c r="K235" s="1422"/>
      <c r="L235" s="806"/>
      <c r="M235" s="285"/>
    </row>
    <row r="236" spans="1:13" ht="12" customHeight="1" thickBot="1">
      <c r="A236" s="158">
        <v>3000</v>
      </c>
      <c r="B236" s="307" t="s">
        <v>621</v>
      </c>
      <c r="C236" s="129"/>
      <c r="D236" s="511" t="s">
        <v>531</v>
      </c>
      <c r="E236" s="911">
        <v>1</v>
      </c>
      <c r="F236" s="981" t="s">
        <v>441</v>
      </c>
      <c r="G236" s="999" t="s">
        <v>441</v>
      </c>
      <c r="H236" s="91"/>
      <c r="I236" s="1573">
        <f>+ROUNDUP(H236*E236,0)</f>
        <v>0</v>
      </c>
      <c r="J236" s="1499"/>
      <c r="K236" s="1432">
        <f>+I236*J236</f>
        <v>0</v>
      </c>
      <c r="L236" s="808"/>
      <c r="M236" s="285"/>
    </row>
    <row r="237" ht="12" thickTop="1"/>
    <row r="238" spans="2:12" ht="15" thickBot="1">
      <c r="B238" s="1161"/>
      <c r="C238" s="1161"/>
      <c r="D238" s="1161"/>
      <c r="E238" s="1161"/>
      <c r="F238" s="1161"/>
      <c r="G238" s="1161"/>
      <c r="H238" s="1161"/>
      <c r="I238" s="1161"/>
      <c r="J238" s="1161"/>
      <c r="K238" s="1161"/>
      <c r="L238" s="1161"/>
    </row>
    <row r="239" spans="3:11" ht="15.75" thickBot="1" thickTop="1">
      <c r="C239" s="208"/>
      <c r="D239" s="205"/>
      <c r="I239" s="1177" t="s">
        <v>1883</v>
      </c>
      <c r="J239" s="1178"/>
      <c r="K239" s="940">
        <f>+SUM(K5:K236)</f>
        <v>0</v>
      </c>
    </row>
  </sheetData>
  <sheetProtection/>
  <mergeCells count="60">
    <mergeCell ref="L142:L143"/>
    <mergeCell ref="C103:C104"/>
    <mergeCell ref="L84:L85"/>
    <mergeCell ref="K2:K3"/>
    <mergeCell ref="I2:I3"/>
    <mergeCell ref="B4:L4"/>
    <mergeCell ref="L1:L3"/>
    <mergeCell ref="L7:L14"/>
    <mergeCell ref="L95:L96"/>
    <mergeCell ref="C84:C85"/>
    <mergeCell ref="I239:J239"/>
    <mergeCell ref="L93:L94"/>
    <mergeCell ref="L75:L76"/>
    <mergeCell ref="B114:D114"/>
    <mergeCell ref="L68:L73"/>
    <mergeCell ref="C68:C73"/>
    <mergeCell ref="C93:C94"/>
    <mergeCell ref="C190:C191"/>
    <mergeCell ref="L180:L181"/>
    <mergeCell ref="C154:C155"/>
    <mergeCell ref="C95:C96"/>
    <mergeCell ref="L118:L119"/>
    <mergeCell ref="B115:D115"/>
    <mergeCell ref="C32:C33"/>
    <mergeCell ref="L32:L40"/>
    <mergeCell ref="L21:L22"/>
    <mergeCell ref="C43:C46"/>
    <mergeCell ref="L80:L81"/>
    <mergeCell ref="L43:L50"/>
    <mergeCell ref="C75:C76"/>
    <mergeCell ref="B238:L238"/>
    <mergeCell ref="L192:L193"/>
    <mergeCell ref="C118:C119"/>
    <mergeCell ref="C192:C193"/>
    <mergeCell ref="L154:L155"/>
    <mergeCell ref="L147:L148"/>
    <mergeCell ref="C147:C148"/>
    <mergeCell ref="B129:D129"/>
    <mergeCell ref="C180:C181"/>
    <mergeCell ref="D142:D143"/>
    <mergeCell ref="A1:A3"/>
    <mergeCell ref="B1:B3"/>
    <mergeCell ref="D1:D3"/>
    <mergeCell ref="E1:F1"/>
    <mergeCell ref="G1:H1"/>
    <mergeCell ref="I1:K1"/>
    <mergeCell ref="C1:C3"/>
    <mergeCell ref="G2:G3"/>
    <mergeCell ref="H2:H3"/>
    <mergeCell ref="J2:J3"/>
    <mergeCell ref="C7:C14"/>
    <mergeCell ref="E2:F2"/>
    <mergeCell ref="L216:L218"/>
    <mergeCell ref="C36:C40"/>
    <mergeCell ref="L190:L191"/>
    <mergeCell ref="L130:L131"/>
    <mergeCell ref="B141:D141"/>
    <mergeCell ref="C130:C131"/>
    <mergeCell ref="C216:C217"/>
    <mergeCell ref="C21:C22"/>
  </mergeCells>
  <conditionalFormatting sqref="I7:I17 I60">
    <cfRule type="cellIs" priority="7" dxfId="2" operator="equal" stopIfTrue="1">
      <formula>"¿UNIDADES?"</formula>
    </cfRule>
  </conditionalFormatting>
  <printOptions horizontalCentered="1"/>
  <pageMargins left="0.1968503937007874" right="0.1968503937007874" top="0.7480314960629921" bottom="0.6299212598425197" header="0.31496062992125984" footer="0.2362204724409449"/>
  <pageSetup fitToHeight="0" horizontalDpi="600" verticalDpi="600" orientation="landscape" paperSize="9" scale="49" r:id="rId3"/>
  <headerFooter alignWithMargins="0">
    <oddHeader>&amp;L&amp;"NewsGotT,Normal"&amp;14&amp;URecomendaciones para la Redacción de Planes Control de Calidad de Materiales en los Proyectos y Obras Lineales. Versión Mayo de 2019</oddHeader>
    <oddFooter xml:space="preserve">&amp;L&amp;"NewsGotT,Normal"&amp;10JUNTA DE ANDALUCÍA
CONSEJERÍA DE FOMENTO, INFRAESTRUCTURAS Y ORDENACIÓN DEL TERRITORIO                                                      
&amp;C    </oddFooter>
  </headerFooter>
  <legacyDrawing r:id="rId2"/>
</worksheet>
</file>

<file path=xl/worksheets/sheet2.xml><?xml version="1.0" encoding="utf-8"?>
<worksheet xmlns="http://schemas.openxmlformats.org/spreadsheetml/2006/main" xmlns:r="http://schemas.openxmlformats.org/officeDocument/2006/relationships">
  <dimension ref="A1:U147"/>
  <sheetViews>
    <sheetView zoomScaleSheetLayoutView="75" zoomScalePageLayoutView="0" workbookViewId="0" topLeftCell="A1">
      <selection activeCell="I7" sqref="I7:I137"/>
    </sheetView>
  </sheetViews>
  <sheetFormatPr defaultColWidth="12" defaultRowHeight="12"/>
  <cols>
    <col min="1" max="1" width="12" style="160" customWidth="1"/>
    <col min="2" max="2" width="51.83203125" style="1" customWidth="1"/>
    <col min="3" max="3" width="4.83203125" style="2" customWidth="1"/>
    <col min="4" max="4" width="22.83203125" style="1" customWidth="1"/>
    <col min="5" max="5" width="8.33203125" style="1" customWidth="1"/>
    <col min="6" max="6" width="27.83203125" style="1" customWidth="1"/>
    <col min="7" max="7" width="23.66015625" style="1" customWidth="1"/>
    <col min="8" max="8" width="15" style="1" customWidth="1"/>
    <col min="9" max="9" width="15.16015625" style="1" customWidth="1"/>
    <col min="10" max="10" width="15.5" style="1" customWidth="1"/>
    <col min="11" max="11" width="18.83203125" style="1" customWidth="1"/>
    <col min="12" max="12" width="63.66015625" style="1" customWidth="1"/>
    <col min="13" max="13" width="12" style="161" customWidth="1"/>
    <col min="14" max="14" width="51.83203125" style="1" customWidth="1"/>
    <col min="15" max="15" width="6.5" style="1" customWidth="1"/>
    <col min="16" max="16" width="37.66015625" style="1" customWidth="1"/>
    <col min="17" max="17" width="25.16015625" style="1" customWidth="1"/>
    <col min="18" max="16384" width="12" style="1" customWidth="1"/>
  </cols>
  <sheetData>
    <row r="1" spans="1:13" ht="42.75" customHeight="1" thickTop="1">
      <c r="A1" s="1196" t="s">
        <v>270</v>
      </c>
      <c r="B1" s="1199" t="s">
        <v>290</v>
      </c>
      <c r="C1" s="1215" t="s">
        <v>254</v>
      </c>
      <c r="D1" s="1142" t="s">
        <v>262</v>
      </c>
      <c r="E1" s="1145" t="s">
        <v>1840</v>
      </c>
      <c r="F1" s="1146"/>
      <c r="G1" s="1149" t="s">
        <v>1841</v>
      </c>
      <c r="H1" s="1202"/>
      <c r="I1" s="1149" t="s">
        <v>1845</v>
      </c>
      <c r="J1" s="1150"/>
      <c r="K1" s="1151"/>
      <c r="L1" s="1136" t="s">
        <v>254</v>
      </c>
      <c r="M1" s="1203"/>
    </row>
    <row r="2" spans="1:13" ht="33" customHeight="1">
      <c r="A2" s="1197"/>
      <c r="B2" s="1200"/>
      <c r="C2" s="1216"/>
      <c r="D2" s="1143"/>
      <c r="E2" s="1117" t="s">
        <v>291</v>
      </c>
      <c r="F2" s="1118"/>
      <c r="G2" s="828"/>
      <c r="H2" s="827"/>
      <c r="I2" s="1155" t="s">
        <v>1837</v>
      </c>
      <c r="J2" s="1159" t="s">
        <v>1835</v>
      </c>
      <c r="K2" s="1157" t="s">
        <v>1836</v>
      </c>
      <c r="L2" s="1137"/>
      <c r="M2" s="1203"/>
    </row>
    <row r="3" spans="1:13" ht="33" customHeight="1" thickBot="1">
      <c r="A3" s="1198"/>
      <c r="B3" s="1201"/>
      <c r="C3" s="1217"/>
      <c r="D3" s="1143"/>
      <c r="E3" s="132" t="s">
        <v>289</v>
      </c>
      <c r="F3" s="133" t="s">
        <v>292</v>
      </c>
      <c r="G3" s="227" t="s">
        <v>1833</v>
      </c>
      <c r="H3" s="133" t="s">
        <v>1842</v>
      </c>
      <c r="I3" s="1156"/>
      <c r="J3" s="1160"/>
      <c r="K3" s="1158"/>
      <c r="L3" s="1138"/>
      <c r="M3" s="1203"/>
    </row>
    <row r="4" spans="1:14" ht="19.5" customHeight="1" thickTop="1">
      <c r="A4" s="209"/>
      <c r="B4" s="1227" t="s">
        <v>748</v>
      </c>
      <c r="C4" s="1227"/>
      <c r="D4" s="1228"/>
      <c r="E4" s="1228"/>
      <c r="F4" s="1228"/>
      <c r="G4" s="1228"/>
      <c r="H4" s="1228"/>
      <c r="I4" s="1228"/>
      <c r="J4" s="1228"/>
      <c r="K4" s="1228"/>
      <c r="L4" s="1229"/>
      <c r="N4" s="203"/>
    </row>
    <row r="5" spans="1:13" ht="12" customHeight="1">
      <c r="A5" s="228"/>
      <c r="B5" s="38" t="s">
        <v>749</v>
      </c>
      <c r="C5" s="37"/>
      <c r="D5" s="38"/>
      <c r="E5" s="40"/>
      <c r="F5" s="82"/>
      <c r="G5" s="40"/>
      <c r="H5" s="82"/>
      <c r="I5" s="40"/>
      <c r="J5" s="38"/>
      <c r="K5" s="39"/>
      <c r="L5" s="243"/>
      <c r="M5" s="309"/>
    </row>
    <row r="6" spans="1:13" ht="12" customHeight="1">
      <c r="A6" s="270"/>
      <c r="B6" s="1209" t="s">
        <v>1671</v>
      </c>
      <c r="C6" s="1210"/>
      <c r="D6" s="1210"/>
      <c r="E6" s="24"/>
      <c r="F6" s="81"/>
      <c r="G6" s="24"/>
      <c r="H6" s="81"/>
      <c r="I6" s="24"/>
      <c r="J6" s="28"/>
      <c r="K6" s="25"/>
      <c r="L6" s="106"/>
      <c r="M6" s="309"/>
    </row>
    <row r="7" spans="1:13" ht="12" customHeight="1">
      <c r="A7" s="228" t="s">
        <v>714</v>
      </c>
      <c r="B7" s="167" t="s">
        <v>265</v>
      </c>
      <c r="C7" s="28"/>
      <c r="D7" s="29" t="s">
        <v>251</v>
      </c>
      <c r="E7" s="24">
        <v>1</v>
      </c>
      <c r="F7" s="959">
        <v>1000</v>
      </c>
      <c r="G7" s="328" t="s">
        <v>1847</v>
      </c>
      <c r="H7" s="834"/>
      <c r="I7" s="1566">
        <f>+ROUNDUP(H7/F7,0)*E7</f>
        <v>0</v>
      </c>
      <c r="J7" s="1500"/>
      <c r="K7" s="1421">
        <f aca="true" t="shared" si="0" ref="K7:K12">+I7*J7</f>
        <v>0</v>
      </c>
      <c r="L7" s="106"/>
      <c r="M7" s="309"/>
    </row>
    <row r="8" spans="1:13" ht="12" customHeight="1">
      <c r="A8" s="228" t="s">
        <v>690</v>
      </c>
      <c r="B8" s="167" t="s">
        <v>293</v>
      </c>
      <c r="C8" s="28"/>
      <c r="D8" s="121" t="s">
        <v>1450</v>
      </c>
      <c r="E8" s="24">
        <v>1</v>
      </c>
      <c r="F8" s="959">
        <v>1000</v>
      </c>
      <c r="G8" s="328" t="s">
        <v>1847</v>
      </c>
      <c r="H8" s="834"/>
      <c r="I8" s="1566">
        <f>+ROUNDUP(H8/F8,0)*E8</f>
        <v>0</v>
      </c>
      <c r="J8" s="1500"/>
      <c r="K8" s="1421">
        <f t="shared" si="0"/>
        <v>0</v>
      </c>
      <c r="L8" s="106"/>
      <c r="M8" s="309"/>
    </row>
    <row r="9" spans="1:13" ht="12" customHeight="1">
      <c r="A9" s="228" t="s">
        <v>689</v>
      </c>
      <c r="B9" s="167" t="s">
        <v>299</v>
      </c>
      <c r="C9" s="28"/>
      <c r="D9" s="121" t="s">
        <v>1450</v>
      </c>
      <c r="E9" s="24">
        <v>1</v>
      </c>
      <c r="F9" s="959">
        <v>1000</v>
      </c>
      <c r="G9" s="328" t="s">
        <v>1847</v>
      </c>
      <c r="H9" s="834"/>
      <c r="I9" s="1566">
        <f>+ROUNDUP(H9/F9,0)*E9</f>
        <v>0</v>
      </c>
      <c r="J9" s="1500"/>
      <c r="K9" s="1421">
        <f t="shared" si="0"/>
        <v>0</v>
      </c>
      <c r="L9" s="106"/>
      <c r="M9" s="309"/>
    </row>
    <row r="10" spans="1:13" ht="24" customHeight="1">
      <c r="A10" s="74" t="s">
        <v>641</v>
      </c>
      <c r="B10" s="167" t="s">
        <v>255</v>
      </c>
      <c r="C10" s="28"/>
      <c r="D10" s="121" t="s">
        <v>266</v>
      </c>
      <c r="E10" s="24">
        <v>1</v>
      </c>
      <c r="F10" s="964">
        <v>1000</v>
      </c>
      <c r="G10" s="24" t="s">
        <v>1847</v>
      </c>
      <c r="H10" s="81"/>
      <c r="I10" s="1566">
        <f>+ROUNDUP(H10/F10,0)*E10</f>
        <v>0</v>
      </c>
      <c r="J10" s="1501"/>
      <c r="K10" s="1421">
        <f t="shared" si="0"/>
        <v>0</v>
      </c>
      <c r="L10" s="106"/>
      <c r="M10" s="309"/>
    </row>
    <row r="11" spans="1:13" ht="12" customHeight="1">
      <c r="A11" s="136" t="s">
        <v>691</v>
      </c>
      <c r="B11" s="20" t="s">
        <v>300</v>
      </c>
      <c r="C11" s="28"/>
      <c r="D11" s="29" t="s">
        <v>253</v>
      </c>
      <c r="E11" s="328">
        <v>1</v>
      </c>
      <c r="F11" s="959">
        <v>1000</v>
      </c>
      <c r="G11" s="328" t="s">
        <v>1847</v>
      </c>
      <c r="H11" s="834"/>
      <c r="I11" s="1566">
        <f>+ROUNDUP(H11/F11,0)*E11</f>
        <v>0</v>
      </c>
      <c r="J11" s="1500"/>
      <c r="K11" s="1421">
        <f t="shared" si="0"/>
        <v>0</v>
      </c>
      <c r="L11" s="106"/>
      <c r="M11" s="309"/>
    </row>
    <row r="12" spans="1:13" ht="12" customHeight="1">
      <c r="A12" s="228" t="s">
        <v>713</v>
      </c>
      <c r="B12" s="167" t="s">
        <v>267</v>
      </c>
      <c r="C12" s="28"/>
      <c r="D12" s="29" t="s">
        <v>252</v>
      </c>
      <c r="E12" s="24">
        <v>1</v>
      </c>
      <c r="F12" s="81" t="s">
        <v>261</v>
      </c>
      <c r="G12" s="24" t="s">
        <v>261</v>
      </c>
      <c r="H12" s="81"/>
      <c r="I12" s="1574">
        <f>+ROUNDUP(H12*E12,0)</f>
        <v>0</v>
      </c>
      <c r="J12" s="1501"/>
      <c r="K12" s="1421">
        <f t="shared" si="0"/>
        <v>0</v>
      </c>
      <c r="L12" s="106"/>
      <c r="M12" s="309"/>
    </row>
    <row r="13" spans="1:13" ht="12" customHeight="1">
      <c r="A13" s="228"/>
      <c r="B13" s="38" t="s">
        <v>838</v>
      </c>
      <c r="C13" s="37"/>
      <c r="D13" s="38"/>
      <c r="E13" s="24"/>
      <c r="F13" s="81"/>
      <c r="G13" s="24"/>
      <c r="H13" s="81"/>
      <c r="I13" s="1575"/>
      <c r="J13" s="1501"/>
      <c r="K13" s="1423"/>
      <c r="L13" s="117"/>
      <c r="M13" s="309"/>
    </row>
    <row r="14" spans="1:13" s="105" customFormat="1" ht="12" customHeight="1">
      <c r="A14" s="228" t="s">
        <v>1090</v>
      </c>
      <c r="B14" s="169" t="s">
        <v>610</v>
      </c>
      <c r="C14" s="711"/>
      <c r="D14" s="86"/>
      <c r="E14" s="23">
        <v>1</v>
      </c>
      <c r="F14" s="835" t="s">
        <v>14</v>
      </c>
      <c r="G14" s="23" t="s">
        <v>14</v>
      </c>
      <c r="H14" s="835"/>
      <c r="I14" s="1574">
        <f>+ROUNDUP(H14*E14,0)</f>
        <v>0</v>
      </c>
      <c r="J14" s="1485"/>
      <c r="K14" s="1421">
        <f>+I14*J14</f>
        <v>0</v>
      </c>
      <c r="L14" s="492"/>
      <c r="M14" s="285"/>
    </row>
    <row r="15" spans="1:13" s="105" customFormat="1" ht="24" customHeight="1">
      <c r="A15" s="136" t="s">
        <v>681</v>
      </c>
      <c r="B15" s="189" t="s">
        <v>1624</v>
      </c>
      <c r="C15" s="1134" t="s">
        <v>616</v>
      </c>
      <c r="D15" s="17" t="s">
        <v>269</v>
      </c>
      <c r="E15" s="23"/>
      <c r="F15" s="835" t="s">
        <v>1809</v>
      </c>
      <c r="G15" s="23" t="s">
        <v>1809</v>
      </c>
      <c r="H15" s="835"/>
      <c r="I15" s="1574">
        <f>+ROUNDUP(H15*E15,0)</f>
        <v>0</v>
      </c>
      <c r="J15" s="1485"/>
      <c r="K15" s="1421">
        <f>+I15*J15</f>
        <v>0</v>
      </c>
      <c r="L15" s="1211" t="s">
        <v>1733</v>
      </c>
      <c r="M15" s="285"/>
    </row>
    <row r="16" spans="1:13" s="105" customFormat="1" ht="12" customHeight="1">
      <c r="A16" s="136" t="s">
        <v>682</v>
      </c>
      <c r="B16" s="226" t="s">
        <v>304</v>
      </c>
      <c r="C16" s="1124"/>
      <c r="D16" s="17" t="s">
        <v>240</v>
      </c>
      <c r="E16" s="23"/>
      <c r="F16" s="835" t="s">
        <v>1809</v>
      </c>
      <c r="G16" s="23" t="s">
        <v>1809</v>
      </c>
      <c r="H16" s="835"/>
      <c r="I16" s="1574">
        <f>+ROUNDUP(H16*E16,0)</f>
        <v>0</v>
      </c>
      <c r="J16" s="1485"/>
      <c r="K16" s="1421">
        <f>+I16*J16</f>
        <v>0</v>
      </c>
      <c r="L16" s="1212"/>
      <c r="M16" s="285"/>
    </row>
    <row r="17" spans="1:13" ht="12" customHeight="1">
      <c r="A17" s="228"/>
      <c r="B17" s="38" t="s">
        <v>839</v>
      </c>
      <c r="C17" s="37"/>
      <c r="D17" s="38"/>
      <c r="E17" s="40"/>
      <c r="F17" s="82"/>
      <c r="G17" s="40"/>
      <c r="H17" s="82"/>
      <c r="I17" s="1576"/>
      <c r="J17" s="1502"/>
      <c r="K17" s="1422"/>
      <c r="L17" s="239"/>
      <c r="M17" s="309"/>
    </row>
    <row r="18" spans="1:13" s="3" customFormat="1" ht="12" customHeight="1">
      <c r="A18" s="229"/>
      <c r="B18" s="38" t="s">
        <v>840</v>
      </c>
      <c r="C18" s="37"/>
      <c r="D18" s="38"/>
      <c r="E18" s="230"/>
      <c r="F18" s="837"/>
      <c r="G18" s="230"/>
      <c r="H18" s="837"/>
      <c r="I18" s="1577"/>
      <c r="J18" s="1503"/>
      <c r="K18" s="1433"/>
      <c r="L18" s="240"/>
      <c r="M18" s="310"/>
    </row>
    <row r="19" spans="1:14" ht="24" customHeight="1">
      <c r="A19" s="228" t="s">
        <v>719</v>
      </c>
      <c r="B19" s="166" t="s">
        <v>6</v>
      </c>
      <c r="C19" s="28" t="s">
        <v>301</v>
      </c>
      <c r="D19" s="121" t="s">
        <v>24</v>
      </c>
      <c r="E19" s="24"/>
      <c r="F19" s="81"/>
      <c r="G19" s="24"/>
      <c r="H19" s="81"/>
      <c r="I19" s="1575"/>
      <c r="J19" s="1501"/>
      <c r="K19" s="1423"/>
      <c r="L19" s="1213" t="s">
        <v>1761</v>
      </c>
      <c r="M19" s="309"/>
      <c r="N19" s="206"/>
    </row>
    <row r="20" spans="1:13" ht="12" customHeight="1">
      <c r="A20" s="228" t="s">
        <v>720</v>
      </c>
      <c r="B20" s="167" t="s">
        <v>241</v>
      </c>
      <c r="C20" s="28" t="s">
        <v>301</v>
      </c>
      <c r="D20" s="121" t="s">
        <v>25</v>
      </c>
      <c r="E20" s="24"/>
      <c r="F20" s="81"/>
      <c r="G20" s="24"/>
      <c r="H20" s="81"/>
      <c r="I20" s="1575"/>
      <c r="J20" s="1501"/>
      <c r="K20" s="1423"/>
      <c r="L20" s="1214"/>
      <c r="M20" s="309"/>
    </row>
    <row r="21" spans="1:13" ht="12" customHeight="1">
      <c r="A21" s="228"/>
      <c r="B21" s="80" t="s">
        <v>841</v>
      </c>
      <c r="C21" s="37"/>
      <c r="D21" s="15"/>
      <c r="E21" s="24"/>
      <c r="F21" s="81"/>
      <c r="G21" s="24"/>
      <c r="H21" s="81"/>
      <c r="I21" s="1575"/>
      <c r="J21" s="1501"/>
      <c r="K21" s="1423"/>
      <c r="L21" s="803"/>
      <c r="M21" s="309"/>
    </row>
    <row r="22" spans="1:14" ht="24" customHeight="1">
      <c r="A22" s="228" t="s">
        <v>721</v>
      </c>
      <c r="B22" s="166" t="s">
        <v>8</v>
      </c>
      <c r="C22" s="28" t="s">
        <v>301</v>
      </c>
      <c r="D22" s="121" t="s">
        <v>750</v>
      </c>
      <c r="E22" s="24"/>
      <c r="F22" s="81"/>
      <c r="G22" s="24"/>
      <c r="H22" s="81"/>
      <c r="I22" s="1575"/>
      <c r="J22" s="1501"/>
      <c r="K22" s="1423"/>
      <c r="L22" s="1213" t="s">
        <v>1761</v>
      </c>
      <c r="M22" s="309"/>
      <c r="N22" s="206"/>
    </row>
    <row r="23" spans="1:13" ht="12" customHeight="1">
      <c r="A23" s="228" t="s">
        <v>722</v>
      </c>
      <c r="B23" s="167" t="s">
        <v>7</v>
      </c>
      <c r="C23" s="28" t="s">
        <v>301</v>
      </c>
      <c r="D23" s="121" t="s">
        <v>26</v>
      </c>
      <c r="E23" s="24"/>
      <c r="F23" s="81"/>
      <c r="G23" s="24"/>
      <c r="H23" s="81"/>
      <c r="I23" s="1575"/>
      <c r="J23" s="1501"/>
      <c r="K23" s="1423"/>
      <c r="L23" s="1214"/>
      <c r="M23" s="309"/>
    </row>
    <row r="24" spans="1:13" ht="12" customHeight="1">
      <c r="A24" s="228"/>
      <c r="B24" s="38" t="s">
        <v>753</v>
      </c>
      <c r="C24" s="37"/>
      <c r="D24" s="38"/>
      <c r="E24" s="40"/>
      <c r="F24" s="82"/>
      <c r="G24" s="40"/>
      <c r="H24" s="82"/>
      <c r="I24" s="1576"/>
      <c r="J24" s="1502"/>
      <c r="K24" s="1422"/>
      <c r="L24" s="243"/>
      <c r="M24" s="309"/>
    </row>
    <row r="25" spans="1:13" ht="12" customHeight="1">
      <c r="A25" s="228" t="s">
        <v>1090</v>
      </c>
      <c r="B25" s="169" t="s">
        <v>610</v>
      </c>
      <c r="C25" s="28"/>
      <c r="D25" s="29"/>
      <c r="E25" s="23">
        <v>1</v>
      </c>
      <c r="F25" s="835" t="s">
        <v>1800</v>
      </c>
      <c r="G25" s="23" t="s">
        <v>1800</v>
      </c>
      <c r="H25" s="835"/>
      <c r="I25" s="1574">
        <f>+ROUNDUP(H25*E25,0)</f>
        <v>0</v>
      </c>
      <c r="J25" s="1485"/>
      <c r="K25" s="1421">
        <f>+I25*J25</f>
        <v>0</v>
      </c>
      <c r="L25" s="72"/>
      <c r="M25" s="309"/>
    </row>
    <row r="26" spans="1:13" ht="12" customHeight="1">
      <c r="A26" s="228" t="s">
        <v>284</v>
      </c>
      <c r="B26" s="27" t="s">
        <v>285</v>
      </c>
      <c r="C26" s="16"/>
      <c r="D26" s="15" t="s">
        <v>531</v>
      </c>
      <c r="E26" s="24">
        <v>1</v>
      </c>
      <c r="F26" s="81" t="s">
        <v>286</v>
      </c>
      <c r="G26" s="24" t="s">
        <v>286</v>
      </c>
      <c r="H26" s="81"/>
      <c r="I26" s="1574">
        <f>+ROUNDUP(H26*E26,0)</f>
        <v>0</v>
      </c>
      <c r="J26" s="1501"/>
      <c r="K26" s="1421">
        <f>+I26*J26</f>
        <v>0</v>
      </c>
      <c r="L26" s="106"/>
      <c r="M26" s="309"/>
    </row>
    <row r="27" spans="1:13" ht="24" customHeight="1">
      <c r="A27" s="228" t="s">
        <v>726</v>
      </c>
      <c r="B27" s="20" t="s">
        <v>264</v>
      </c>
      <c r="C27" s="16"/>
      <c r="D27" s="18" t="s">
        <v>623</v>
      </c>
      <c r="E27" s="24">
        <v>1</v>
      </c>
      <c r="F27" s="835" t="str">
        <f>IF(G27="Tipo","Tipo",IF(G27="Diámetro","Diámetro",IF(G27="m","200","200m / Diámetro / Tipo")))</f>
        <v>200m / Diámetro / Tipo</v>
      </c>
      <c r="G27" s="24" t="s">
        <v>1862</v>
      </c>
      <c r="H27" s="81"/>
      <c r="I27" s="1575">
        <f>IF(G27="Tipo",H27*E27,IF(G27="m",ROUNDUP(H27/F27,0)*E27,IF(G27="Diámetro",H27*E27,IF(AND(G27="m / Diámetro / Tipo",H27=""),0,"¿UNIDADES?"))))</f>
        <v>0</v>
      </c>
      <c r="J27" s="1501"/>
      <c r="K27" s="1421">
        <f>+I27*J27</f>
        <v>0</v>
      </c>
      <c r="L27" s="243"/>
      <c r="M27" s="309"/>
    </row>
    <row r="28" spans="1:13" ht="24" customHeight="1">
      <c r="A28" s="228" t="s">
        <v>727</v>
      </c>
      <c r="B28" s="27" t="s">
        <v>263</v>
      </c>
      <c r="C28" s="16" t="s">
        <v>301</v>
      </c>
      <c r="D28" s="18" t="s">
        <v>623</v>
      </c>
      <c r="E28" s="24">
        <v>1</v>
      </c>
      <c r="F28" s="81" t="s">
        <v>1811</v>
      </c>
      <c r="G28" s="24" t="s">
        <v>1811</v>
      </c>
      <c r="H28" s="81"/>
      <c r="I28" s="1574">
        <f>+ROUNDUP(H28*E28,0)</f>
        <v>0</v>
      </c>
      <c r="J28" s="1501"/>
      <c r="K28" s="1421">
        <f>+I28*J28</f>
        <v>0</v>
      </c>
      <c r="L28" s="72" t="s">
        <v>758</v>
      </c>
      <c r="M28" s="309"/>
    </row>
    <row r="29" spans="1:13" s="213" customFormat="1" ht="12" customHeight="1">
      <c r="A29" s="270"/>
      <c r="B29" s="1207" t="s">
        <v>754</v>
      </c>
      <c r="C29" s="1208"/>
      <c r="D29" s="1208"/>
      <c r="E29" s="23"/>
      <c r="F29" s="835"/>
      <c r="G29" s="23"/>
      <c r="H29" s="835"/>
      <c r="I29" s="1565"/>
      <c r="J29" s="1485"/>
      <c r="K29" s="1425"/>
      <c r="L29" s="311"/>
      <c r="M29" s="309"/>
    </row>
    <row r="30" spans="1:21" ht="12" customHeight="1">
      <c r="A30" s="270"/>
      <c r="B30" s="231" t="s">
        <v>755</v>
      </c>
      <c r="C30" s="232"/>
      <c r="D30" s="233"/>
      <c r="E30" s="24"/>
      <c r="F30" s="81"/>
      <c r="G30" s="24"/>
      <c r="H30" s="81"/>
      <c r="I30" s="1575"/>
      <c r="J30" s="1501"/>
      <c r="K30" s="1423"/>
      <c r="L30" s="267"/>
      <c r="M30" s="309"/>
      <c r="N30" s="1204"/>
      <c r="O30" s="1204"/>
      <c r="P30" s="1204"/>
      <c r="Q30" s="1204"/>
      <c r="R30" s="1204"/>
      <c r="S30" s="1204"/>
      <c r="T30" s="1204"/>
      <c r="U30" s="1204"/>
    </row>
    <row r="31" spans="1:13" ht="12" customHeight="1">
      <c r="A31" s="228" t="s">
        <v>856</v>
      </c>
      <c r="B31" s="166" t="s">
        <v>275</v>
      </c>
      <c r="C31" s="41"/>
      <c r="D31" s="83" t="s">
        <v>297</v>
      </c>
      <c r="E31" s="328">
        <v>1</v>
      </c>
      <c r="F31" s="81" t="s">
        <v>1810</v>
      </c>
      <c r="G31" s="24" t="s">
        <v>1810</v>
      </c>
      <c r="H31" s="81"/>
      <c r="I31" s="1574">
        <f>+ROUNDUP(H31*E31,0)</f>
        <v>0</v>
      </c>
      <c r="J31" s="1501"/>
      <c r="K31" s="1421">
        <f>+I31*J31</f>
        <v>0</v>
      </c>
      <c r="L31" s="274"/>
      <c r="M31" s="309"/>
    </row>
    <row r="32" spans="1:13" ht="24" customHeight="1">
      <c r="A32" s="228" t="s">
        <v>702</v>
      </c>
      <c r="B32" s="18" t="s">
        <v>276</v>
      </c>
      <c r="C32" s="143"/>
      <c r="D32" s="18" t="s">
        <v>1350</v>
      </c>
      <c r="E32" s="24">
        <v>1</v>
      </c>
      <c r="F32" s="81" t="s">
        <v>1810</v>
      </c>
      <c r="G32" s="24" t="s">
        <v>1810</v>
      </c>
      <c r="H32" s="81"/>
      <c r="I32" s="1574">
        <f>+ROUNDUP(H32*E32,0)</f>
        <v>0</v>
      </c>
      <c r="J32" s="1501"/>
      <c r="K32" s="1421">
        <f>+I32*J32</f>
        <v>0</v>
      </c>
      <c r="L32" s="106"/>
      <c r="M32" s="285"/>
    </row>
    <row r="33" spans="1:13" ht="24" customHeight="1">
      <c r="A33" s="228" t="s">
        <v>702</v>
      </c>
      <c r="B33" s="169" t="s">
        <v>277</v>
      </c>
      <c r="C33" s="143"/>
      <c r="D33" s="18" t="s">
        <v>1350</v>
      </c>
      <c r="E33" s="24">
        <v>1</v>
      </c>
      <c r="F33" s="81" t="s">
        <v>1810</v>
      </c>
      <c r="G33" s="24" t="s">
        <v>1810</v>
      </c>
      <c r="H33" s="81"/>
      <c r="I33" s="1574">
        <f>+ROUNDUP(H33*E33,0)</f>
        <v>0</v>
      </c>
      <c r="J33" s="1501"/>
      <c r="K33" s="1421">
        <f>+I33*J33</f>
        <v>0</v>
      </c>
      <c r="L33" s="106"/>
      <c r="M33" s="309"/>
    </row>
    <row r="34" spans="1:13" ht="12" customHeight="1">
      <c r="A34" s="228"/>
      <c r="B34" s="1210" t="s">
        <v>756</v>
      </c>
      <c r="C34" s="1210"/>
      <c r="D34" s="1210"/>
      <c r="E34" s="24"/>
      <c r="F34" s="81"/>
      <c r="G34" s="24"/>
      <c r="H34" s="81"/>
      <c r="I34" s="1575"/>
      <c r="J34" s="1501"/>
      <c r="K34" s="1423"/>
      <c r="L34" s="106"/>
      <c r="M34" s="309"/>
    </row>
    <row r="35" spans="1:13" ht="24" customHeight="1">
      <c r="A35" s="228" t="s">
        <v>723</v>
      </c>
      <c r="B35" s="166" t="s">
        <v>278</v>
      </c>
      <c r="C35" s="41"/>
      <c r="D35" s="86" t="s">
        <v>751</v>
      </c>
      <c r="E35" s="23">
        <v>1</v>
      </c>
      <c r="F35" s="81">
        <v>50</v>
      </c>
      <c r="G35" s="23" t="s">
        <v>1833</v>
      </c>
      <c r="H35" s="81"/>
      <c r="I35" s="1566">
        <f>+ROUNDUP(H35/F35,0)*E35</f>
        <v>0</v>
      </c>
      <c r="J35" s="1501"/>
      <c r="K35" s="1421">
        <f>+I35*J35</f>
        <v>0</v>
      </c>
      <c r="L35" s="242"/>
      <c r="M35" s="309"/>
    </row>
    <row r="36" spans="1:13" ht="12" customHeight="1">
      <c r="A36" s="270"/>
      <c r="B36" s="231" t="s">
        <v>757</v>
      </c>
      <c r="C36" s="46"/>
      <c r="D36" s="86"/>
      <c r="E36" s="23"/>
      <c r="F36" s="81"/>
      <c r="G36" s="23"/>
      <c r="H36" s="81"/>
      <c r="I36" s="1575"/>
      <c r="J36" s="1501"/>
      <c r="K36" s="1423"/>
      <c r="L36" s="242"/>
      <c r="M36" s="309"/>
    </row>
    <row r="37" spans="1:13" ht="12" customHeight="1">
      <c r="A37" s="228" t="s">
        <v>765</v>
      </c>
      <c r="B37" s="18" t="s">
        <v>733</v>
      </c>
      <c r="C37" s="41"/>
      <c r="D37" s="86" t="s">
        <v>297</v>
      </c>
      <c r="E37" s="23">
        <v>1</v>
      </c>
      <c r="F37" s="81" t="s">
        <v>1810</v>
      </c>
      <c r="G37" s="24" t="s">
        <v>1810</v>
      </c>
      <c r="H37" s="81"/>
      <c r="I37" s="1574">
        <f>+ROUNDUP(H37*E37,0)</f>
        <v>0</v>
      </c>
      <c r="J37" s="1501"/>
      <c r="K37" s="1421">
        <f>+I37*J37</f>
        <v>0</v>
      </c>
      <c r="L37" s="242"/>
      <c r="M37" s="309"/>
    </row>
    <row r="38" spans="1:13" ht="12" customHeight="1">
      <c r="A38" s="270"/>
      <c r="B38" s="38" t="s">
        <v>842</v>
      </c>
      <c r="C38" s="37"/>
      <c r="D38" s="38"/>
      <c r="E38" s="40"/>
      <c r="F38" s="82"/>
      <c r="G38" s="40"/>
      <c r="H38" s="82"/>
      <c r="I38" s="1576"/>
      <c r="J38" s="1502"/>
      <c r="K38" s="1422"/>
      <c r="L38" s="239"/>
      <c r="M38" s="309"/>
    </row>
    <row r="39" spans="1:13" ht="12" customHeight="1">
      <c r="A39" s="228" t="s">
        <v>672</v>
      </c>
      <c r="B39" s="167" t="s">
        <v>280</v>
      </c>
      <c r="C39" s="16"/>
      <c r="D39" s="121" t="s">
        <v>9</v>
      </c>
      <c r="E39" s="24">
        <v>1</v>
      </c>
      <c r="F39" s="81" t="s">
        <v>1812</v>
      </c>
      <c r="G39" s="24" t="s">
        <v>1812</v>
      </c>
      <c r="H39" s="81"/>
      <c r="I39" s="1574">
        <f aca="true" t="shared" si="1" ref="I39:I46">+ROUNDUP(H39*E39,0)</f>
        <v>0</v>
      </c>
      <c r="J39" s="1501"/>
      <c r="K39" s="1421">
        <f>+I39*J39</f>
        <v>0</v>
      </c>
      <c r="L39" s="106"/>
      <c r="M39" s="309"/>
    </row>
    <row r="40" spans="1:13" ht="12" customHeight="1">
      <c r="A40" s="136" t="s">
        <v>669</v>
      </c>
      <c r="B40" s="234" t="s">
        <v>281</v>
      </c>
      <c r="C40" s="16"/>
      <c r="D40" s="15" t="s">
        <v>242</v>
      </c>
      <c r="E40" s="24">
        <v>1</v>
      </c>
      <c r="F40" s="81" t="s">
        <v>1812</v>
      </c>
      <c r="G40" s="24" t="s">
        <v>1812</v>
      </c>
      <c r="H40" s="81"/>
      <c r="I40" s="1574">
        <f t="shared" si="1"/>
        <v>0</v>
      </c>
      <c r="J40" s="1501"/>
      <c r="K40" s="1421">
        <f>+I40*J40</f>
        <v>0</v>
      </c>
      <c r="L40" s="106"/>
      <c r="M40" s="309"/>
    </row>
    <row r="41" spans="1:13" ht="12" customHeight="1">
      <c r="A41" s="136" t="s">
        <v>670</v>
      </c>
      <c r="B41" s="167" t="s">
        <v>268</v>
      </c>
      <c r="C41" s="16"/>
      <c r="D41" s="18" t="s">
        <v>10</v>
      </c>
      <c r="E41" s="24">
        <v>1</v>
      </c>
      <c r="F41" s="81" t="s">
        <v>1812</v>
      </c>
      <c r="G41" s="24" t="s">
        <v>1812</v>
      </c>
      <c r="H41" s="81"/>
      <c r="I41" s="1574">
        <f t="shared" si="1"/>
        <v>0</v>
      </c>
      <c r="J41" s="1501"/>
      <c r="K41" s="1421">
        <f>+I41*J41</f>
        <v>0</v>
      </c>
      <c r="L41" s="106"/>
      <c r="M41" s="309"/>
    </row>
    <row r="42" spans="1:13" ht="24" customHeight="1">
      <c r="A42" s="136" t="s">
        <v>725</v>
      </c>
      <c r="B42" s="167" t="s">
        <v>282</v>
      </c>
      <c r="C42" s="16"/>
      <c r="D42" s="18" t="s">
        <v>752</v>
      </c>
      <c r="E42" s="24">
        <v>1</v>
      </c>
      <c r="F42" s="81" t="s">
        <v>1812</v>
      </c>
      <c r="G42" s="24" t="s">
        <v>1812</v>
      </c>
      <c r="H42" s="81"/>
      <c r="I42" s="1574">
        <f t="shared" si="1"/>
        <v>0</v>
      </c>
      <c r="J42" s="1501"/>
      <c r="K42" s="1421">
        <f>+I42*J42</f>
        <v>0</v>
      </c>
      <c r="L42" s="106"/>
      <c r="M42" s="285"/>
    </row>
    <row r="43" spans="1:13" ht="12" customHeight="1">
      <c r="A43" s="136" t="s">
        <v>724</v>
      </c>
      <c r="B43" s="167" t="s">
        <v>283</v>
      </c>
      <c r="C43" s="16"/>
      <c r="D43" s="15" t="s">
        <v>297</v>
      </c>
      <c r="E43" s="24">
        <v>1</v>
      </c>
      <c r="F43" s="81" t="s">
        <v>1812</v>
      </c>
      <c r="G43" s="24" t="s">
        <v>1812</v>
      </c>
      <c r="H43" s="81"/>
      <c r="I43" s="1574">
        <f t="shared" si="1"/>
        <v>0</v>
      </c>
      <c r="J43" s="1501"/>
      <c r="K43" s="1421">
        <f>+I43*J43</f>
        <v>0</v>
      </c>
      <c r="L43" s="106"/>
      <c r="M43" s="285"/>
    </row>
    <row r="44" spans="1:13" ht="12" customHeight="1">
      <c r="A44" s="270"/>
      <c r="B44" s="38" t="s">
        <v>287</v>
      </c>
      <c r="C44" s="37"/>
      <c r="D44" s="38"/>
      <c r="E44" s="40"/>
      <c r="F44" s="82"/>
      <c r="G44" s="40"/>
      <c r="H44" s="82"/>
      <c r="I44" s="1576"/>
      <c r="J44" s="1502"/>
      <c r="K44" s="1422"/>
      <c r="L44" s="239"/>
      <c r="M44" s="309"/>
    </row>
    <row r="45" spans="1:13" ht="12" customHeight="1">
      <c r="A45" s="228" t="s">
        <v>771</v>
      </c>
      <c r="B45" s="167" t="s">
        <v>288</v>
      </c>
      <c r="C45" s="16"/>
      <c r="D45" s="15" t="s">
        <v>531</v>
      </c>
      <c r="E45" s="24">
        <v>1</v>
      </c>
      <c r="F45" s="81" t="s">
        <v>286</v>
      </c>
      <c r="G45" s="24" t="s">
        <v>286</v>
      </c>
      <c r="H45" s="81"/>
      <c r="I45" s="1574">
        <f t="shared" si="1"/>
        <v>0</v>
      </c>
      <c r="J45" s="1501"/>
      <c r="K45" s="1421">
        <f>+I45*J45</f>
        <v>0</v>
      </c>
      <c r="L45" s="106"/>
      <c r="M45" s="309"/>
    </row>
    <row r="46" spans="1:13" ht="12" customHeight="1">
      <c r="A46" s="157">
        <v>3201</v>
      </c>
      <c r="B46" s="27" t="s">
        <v>11</v>
      </c>
      <c r="C46" s="28" t="s">
        <v>301</v>
      </c>
      <c r="D46" s="29" t="s">
        <v>12</v>
      </c>
      <c r="E46" s="24">
        <v>1</v>
      </c>
      <c r="F46" s="81" t="s">
        <v>14</v>
      </c>
      <c r="G46" s="24" t="s">
        <v>14</v>
      </c>
      <c r="H46" s="81"/>
      <c r="I46" s="1574">
        <f t="shared" si="1"/>
        <v>0</v>
      </c>
      <c r="J46" s="1501"/>
      <c r="K46" s="1421">
        <f>+I46*J46</f>
        <v>0</v>
      </c>
      <c r="L46" s="72" t="s">
        <v>15</v>
      </c>
      <c r="M46" s="295"/>
    </row>
    <row r="47" spans="1:14" ht="48" customHeight="1">
      <c r="A47" s="147" t="s">
        <v>783</v>
      </c>
      <c r="B47" s="31" t="s">
        <v>308</v>
      </c>
      <c r="C47" s="32" t="s">
        <v>301</v>
      </c>
      <c r="D47" s="33" t="s">
        <v>1351</v>
      </c>
      <c r="E47" s="24" t="s">
        <v>16</v>
      </c>
      <c r="F47" s="81">
        <v>100</v>
      </c>
      <c r="G47" s="24" t="s">
        <v>1847</v>
      </c>
      <c r="H47" s="81"/>
      <c r="I47" s="1566">
        <f>IF(E47=1,ROUNDUP(H47/F47,0)*E47,IF(E47=2,ROUNDUP(H47/F47,0)*E47,IF(E47=3,ROUNDUP(H47/F47,0)*E47,IF(E47=4,ROUNDUP(H47/F47,0)*E47,IF(E47=5,ROUNDUP(H47/F47,0)*E47,IF(E47=6,ROUNDUP(H47/F47,0)*E47,IF(AND(G47="1 a 6",H47=""),0,0)))))))</f>
        <v>0</v>
      </c>
      <c r="J47" s="1501"/>
      <c r="K47" s="1421">
        <f>+I47*J47</f>
        <v>0</v>
      </c>
      <c r="L47" s="244" t="s">
        <v>1762</v>
      </c>
      <c r="M47" s="285"/>
      <c r="N47" s="1" t="s">
        <v>18</v>
      </c>
    </row>
    <row r="48" spans="1:13" ht="24" customHeight="1">
      <c r="A48" s="139" t="s">
        <v>728</v>
      </c>
      <c r="B48" s="34" t="s">
        <v>1772</v>
      </c>
      <c r="C48" s="32"/>
      <c r="D48" s="317" t="s">
        <v>1127</v>
      </c>
      <c r="E48" s="24" t="s">
        <v>16</v>
      </c>
      <c r="F48" s="81">
        <v>100</v>
      </c>
      <c r="G48" s="24" t="s">
        <v>1847</v>
      </c>
      <c r="H48" s="81"/>
      <c r="I48" s="1566">
        <f>IF(E48=1,ROUNDUP(H48/F48,0)*E48,IF(E48=2,ROUNDUP(H48/F48,0)*E48,IF(E48=3,ROUNDUP(H48/F48,0)*E48,IF(E48=4,ROUNDUP(H48/F48,0)*E48,IF(E48=5,ROUNDUP(H48/F48,0)*E48,IF(E48=6,ROUNDUP(H48/F48,0)*E48,IF(AND(G48="1 a 6",H48=""),0,0)))))))</f>
        <v>0</v>
      </c>
      <c r="J48" s="1501"/>
      <c r="K48" s="1421">
        <f>+I48*J48</f>
        <v>0</v>
      </c>
      <c r="L48" s="245"/>
      <c r="M48" s="285"/>
    </row>
    <row r="49" spans="1:13" ht="12" customHeight="1">
      <c r="A49" s="270"/>
      <c r="B49" s="38" t="s">
        <v>631</v>
      </c>
      <c r="C49" s="37"/>
      <c r="D49" s="29"/>
      <c r="E49" s="24"/>
      <c r="F49" s="81"/>
      <c r="G49" s="24"/>
      <c r="H49" s="81"/>
      <c r="I49" s="1575"/>
      <c r="J49" s="1501"/>
      <c r="K49" s="1423"/>
      <c r="L49" s="247"/>
      <c r="M49" s="309"/>
    </row>
    <row r="50" spans="1:13" ht="12" customHeight="1">
      <c r="A50" s="270"/>
      <c r="B50" s="80" t="s">
        <v>632</v>
      </c>
      <c r="C50" s="37"/>
      <c r="D50" s="15"/>
      <c r="E50" s="24"/>
      <c r="F50" s="81"/>
      <c r="G50" s="24"/>
      <c r="H50" s="81"/>
      <c r="I50" s="1575"/>
      <c r="J50" s="1501"/>
      <c r="K50" s="1423"/>
      <c r="L50" s="247"/>
      <c r="M50" s="309"/>
    </row>
    <row r="51" spans="1:13" ht="12" customHeight="1">
      <c r="A51" s="228" t="s">
        <v>1090</v>
      </c>
      <c r="B51" s="169" t="s">
        <v>610</v>
      </c>
      <c r="C51" s="120"/>
      <c r="D51" s="17"/>
      <c r="E51" s="23">
        <v>1</v>
      </c>
      <c r="F51" s="835" t="s">
        <v>1800</v>
      </c>
      <c r="G51" s="23" t="s">
        <v>1800</v>
      </c>
      <c r="H51" s="835"/>
      <c r="I51" s="1574">
        <f>+ROUNDUP(H51*E51,0)</f>
        <v>0</v>
      </c>
      <c r="J51" s="1485"/>
      <c r="K51" s="1421">
        <f>+I51*J51</f>
        <v>0</v>
      </c>
      <c r="L51" s="248"/>
      <c r="M51" s="309"/>
    </row>
    <row r="52" spans="1:13" ht="24" customHeight="1">
      <c r="A52" s="228" t="s">
        <v>284</v>
      </c>
      <c r="B52" s="168" t="s">
        <v>285</v>
      </c>
      <c r="C52" s="21" t="s">
        <v>301</v>
      </c>
      <c r="D52" s="83" t="s">
        <v>531</v>
      </c>
      <c r="E52" s="23">
        <v>1</v>
      </c>
      <c r="F52" s="835" t="s">
        <v>286</v>
      </c>
      <c r="G52" s="23" t="s">
        <v>286</v>
      </c>
      <c r="H52" s="835"/>
      <c r="I52" s="1574">
        <f>+ROUNDUP(H52*E52,0)</f>
        <v>0</v>
      </c>
      <c r="J52" s="1485"/>
      <c r="K52" s="1421">
        <f>+I52*J52</f>
        <v>0</v>
      </c>
      <c r="L52" s="320" t="s">
        <v>764</v>
      </c>
      <c r="M52" s="309"/>
    </row>
    <row r="53" spans="1:13" ht="24" customHeight="1">
      <c r="A53" s="228" t="s">
        <v>729</v>
      </c>
      <c r="B53" s="168" t="s">
        <v>238</v>
      </c>
      <c r="C53" s="21"/>
      <c r="D53" s="86" t="s">
        <v>760</v>
      </c>
      <c r="E53" s="23">
        <v>1</v>
      </c>
      <c r="F53" s="838">
        <v>0.5</v>
      </c>
      <c r="G53" s="23"/>
      <c r="H53" s="1008"/>
      <c r="I53" s="1574">
        <f>+ROUNDUP(H53*E53*F53,0)</f>
        <v>0</v>
      </c>
      <c r="J53" s="1485"/>
      <c r="K53" s="1421">
        <f>+I53*J53</f>
        <v>0</v>
      </c>
      <c r="L53" s="248"/>
      <c r="M53" s="309"/>
    </row>
    <row r="54" spans="1:13" ht="12" customHeight="1">
      <c r="A54" s="270"/>
      <c r="B54" s="1205" t="s">
        <v>633</v>
      </c>
      <c r="C54" s="1206"/>
      <c r="D54" s="1206"/>
      <c r="E54" s="24"/>
      <c r="F54" s="81"/>
      <c r="G54" s="24"/>
      <c r="H54" s="81"/>
      <c r="I54" s="1575"/>
      <c r="J54" s="1501"/>
      <c r="K54" s="1423"/>
      <c r="L54" s="703" t="s">
        <v>1763</v>
      </c>
      <c r="M54" s="309"/>
    </row>
    <row r="55" spans="1:13" s="108" customFormat="1" ht="48" customHeight="1">
      <c r="A55" s="147" t="s">
        <v>783</v>
      </c>
      <c r="B55" s="31" t="s">
        <v>308</v>
      </c>
      <c r="C55" s="32" t="s">
        <v>301</v>
      </c>
      <c r="D55" s="33" t="s">
        <v>818</v>
      </c>
      <c r="E55" s="24" t="s">
        <v>16</v>
      </c>
      <c r="F55" s="81">
        <v>100</v>
      </c>
      <c r="G55" s="24" t="s">
        <v>1847</v>
      </c>
      <c r="H55" s="81"/>
      <c r="I55" s="1566">
        <f>IF(E55=1,ROUNDUP(H55/F55,0)*E55,IF(E55=2,ROUNDUP(H55/F55,0)*E55,IF(E55=3,ROUNDUP(H55/F55,0)*E55,IF(E55=4,ROUNDUP(H55/F55,0)*E55,IF(E55=5,ROUNDUP(H55/F55,0)*E55,IF(E55=6,ROUNDUP(H55/F55,0)*E55,IF(AND(G55="1 a 6",H55=""),0,0)))))))</f>
        <v>0</v>
      </c>
      <c r="J55" s="1501"/>
      <c r="K55" s="1421">
        <f>+I55*J55</f>
        <v>0</v>
      </c>
      <c r="L55" s="35" t="s">
        <v>408</v>
      </c>
      <c r="M55" s="285"/>
    </row>
    <row r="56" spans="1:13" s="108" customFormat="1" ht="24" customHeight="1">
      <c r="A56" s="139" t="s">
        <v>728</v>
      </c>
      <c r="B56" s="34" t="s">
        <v>1772</v>
      </c>
      <c r="C56" s="32" t="s">
        <v>301</v>
      </c>
      <c r="D56" s="33" t="s">
        <v>1127</v>
      </c>
      <c r="E56" s="24" t="s">
        <v>16</v>
      </c>
      <c r="F56" s="81">
        <v>100</v>
      </c>
      <c r="G56" s="24" t="s">
        <v>1847</v>
      </c>
      <c r="H56" s="81"/>
      <c r="I56" s="1566">
        <f>IF(E56=1,ROUNDUP(H56/F56,0)*E56,IF(E56=2,ROUNDUP(H56/F56,0)*E56,IF(E56=3,ROUNDUP(H56/F56,0)*E56,IF(E56=4,ROUNDUP(H56/F56,0)*E56,IF(E56=5,ROUNDUP(H56/F56,0)*E56,IF(E56=6,ROUNDUP(H56/F56,0)*E56,IF(AND(G56="1 a 6",H56=""),0,0)))))))</f>
        <v>0</v>
      </c>
      <c r="J56" s="1501"/>
      <c r="K56" s="1421">
        <f>+I56*J56</f>
        <v>0</v>
      </c>
      <c r="L56" s="35" t="s">
        <v>1578</v>
      </c>
      <c r="M56" s="285"/>
    </row>
    <row r="57" spans="1:13" s="213" customFormat="1" ht="12" customHeight="1">
      <c r="A57" s="270"/>
      <c r="B57" s="1205" t="s">
        <v>634</v>
      </c>
      <c r="C57" s="1206"/>
      <c r="D57" s="1206"/>
      <c r="E57" s="23"/>
      <c r="F57" s="835"/>
      <c r="G57" s="23"/>
      <c r="H57" s="835"/>
      <c r="I57" s="1565"/>
      <c r="J57" s="1485"/>
      <c r="K57" s="1425"/>
      <c r="L57" s="248"/>
      <c r="M57" s="309"/>
    </row>
    <row r="58" spans="1:13" ht="12" customHeight="1">
      <c r="A58" s="270"/>
      <c r="B58" s="80" t="s">
        <v>624</v>
      </c>
      <c r="C58" s="37"/>
      <c r="D58" s="15"/>
      <c r="E58" s="24"/>
      <c r="F58" s="81"/>
      <c r="G58" s="24"/>
      <c r="H58" s="81"/>
      <c r="I58" s="1575"/>
      <c r="J58" s="1501"/>
      <c r="K58" s="1423"/>
      <c r="L58" s="247"/>
      <c r="M58" s="309"/>
    </row>
    <row r="59" spans="1:13" ht="12" customHeight="1">
      <c r="A59" s="228" t="s">
        <v>1090</v>
      </c>
      <c r="B59" s="169" t="s">
        <v>610</v>
      </c>
      <c r="C59" s="120"/>
      <c r="D59" s="17"/>
      <c r="E59" s="23">
        <v>1</v>
      </c>
      <c r="F59" s="835" t="s">
        <v>1800</v>
      </c>
      <c r="G59" s="23" t="s">
        <v>1800</v>
      </c>
      <c r="H59" s="835"/>
      <c r="I59" s="1574">
        <f>+ROUNDUP(H59*E59,0)</f>
        <v>0</v>
      </c>
      <c r="J59" s="1485"/>
      <c r="K59" s="1421">
        <f>+I59*J59</f>
        <v>0</v>
      </c>
      <c r="L59" s="248"/>
      <c r="M59" s="309"/>
    </row>
    <row r="60" spans="1:13" ht="24" customHeight="1">
      <c r="A60" s="228" t="s">
        <v>284</v>
      </c>
      <c r="B60" s="168" t="s">
        <v>285</v>
      </c>
      <c r="C60" s="21" t="s">
        <v>301</v>
      </c>
      <c r="D60" s="83" t="s">
        <v>531</v>
      </c>
      <c r="E60" s="23">
        <v>1</v>
      </c>
      <c r="F60" s="835" t="s">
        <v>286</v>
      </c>
      <c r="G60" s="23" t="s">
        <v>286</v>
      </c>
      <c r="H60" s="835"/>
      <c r="I60" s="1574">
        <f>+ROUNDUP(H60*E60,0)</f>
        <v>0</v>
      </c>
      <c r="J60" s="1485"/>
      <c r="K60" s="1421">
        <f>+I60*J60</f>
        <v>0</v>
      </c>
      <c r="L60" s="804" t="s">
        <v>759</v>
      </c>
      <c r="M60" s="309"/>
    </row>
    <row r="61" spans="1:13" ht="24" customHeight="1">
      <c r="A61" s="228" t="s">
        <v>729</v>
      </c>
      <c r="B61" s="168" t="s">
        <v>238</v>
      </c>
      <c r="C61" s="21"/>
      <c r="D61" s="86" t="s">
        <v>760</v>
      </c>
      <c r="E61" s="23">
        <v>1</v>
      </c>
      <c r="F61" s="835">
        <v>50</v>
      </c>
      <c r="G61" s="23" t="s">
        <v>1860</v>
      </c>
      <c r="H61" s="835"/>
      <c r="I61" s="1566">
        <f>+ROUNDUP(H61/F61,0)*E61</f>
        <v>0</v>
      </c>
      <c r="J61" s="1485"/>
      <c r="K61" s="1421">
        <f>+I61*J61</f>
        <v>0</v>
      </c>
      <c r="L61" s="248"/>
      <c r="M61" s="309"/>
    </row>
    <row r="62" spans="1:13" ht="24" customHeight="1">
      <c r="A62" s="228" t="s">
        <v>729</v>
      </c>
      <c r="B62" s="169" t="s">
        <v>239</v>
      </c>
      <c r="C62" s="21"/>
      <c r="D62" s="86" t="s">
        <v>760</v>
      </c>
      <c r="E62" s="23">
        <v>1</v>
      </c>
      <c r="F62" s="835">
        <v>50</v>
      </c>
      <c r="G62" s="23" t="s">
        <v>1860</v>
      </c>
      <c r="H62" s="835"/>
      <c r="I62" s="1566">
        <f>+ROUNDUP(H62/F62,0)*E62</f>
        <v>0</v>
      </c>
      <c r="J62" s="1485"/>
      <c r="K62" s="1421">
        <f>+I62*J62</f>
        <v>0</v>
      </c>
      <c r="L62" s="248"/>
      <c r="M62" s="309"/>
    </row>
    <row r="63" spans="1:13" ht="24" customHeight="1">
      <c r="A63" s="228" t="s">
        <v>730</v>
      </c>
      <c r="B63" s="168" t="s">
        <v>305</v>
      </c>
      <c r="C63" s="1122" t="s">
        <v>301</v>
      </c>
      <c r="D63" s="86" t="s">
        <v>760</v>
      </c>
      <c r="E63" s="23"/>
      <c r="F63" s="835"/>
      <c r="G63" s="23"/>
      <c r="H63" s="835"/>
      <c r="I63" s="1565"/>
      <c r="J63" s="1485"/>
      <c r="K63" s="1425"/>
      <c r="L63" s="1221" t="s">
        <v>628</v>
      </c>
      <c r="M63" s="309"/>
    </row>
    <row r="64" spans="1:13" ht="24" customHeight="1">
      <c r="A64" s="228" t="s">
        <v>732</v>
      </c>
      <c r="B64" s="168" t="s">
        <v>306</v>
      </c>
      <c r="C64" s="1123"/>
      <c r="D64" s="86" t="s">
        <v>760</v>
      </c>
      <c r="E64" s="23"/>
      <c r="F64" s="835"/>
      <c r="G64" s="23"/>
      <c r="H64" s="835"/>
      <c r="I64" s="1565"/>
      <c r="J64" s="1485"/>
      <c r="K64" s="1425"/>
      <c r="L64" s="1222"/>
      <c r="M64" s="309"/>
    </row>
    <row r="65" spans="1:13" ht="24" customHeight="1">
      <c r="A65" s="228" t="s">
        <v>731</v>
      </c>
      <c r="B65" s="168" t="s">
        <v>307</v>
      </c>
      <c r="C65" s="1123"/>
      <c r="D65" s="86" t="s">
        <v>760</v>
      </c>
      <c r="E65" s="23"/>
      <c r="F65" s="835"/>
      <c r="G65" s="23"/>
      <c r="H65" s="835"/>
      <c r="I65" s="1565"/>
      <c r="J65" s="1485"/>
      <c r="K65" s="1425"/>
      <c r="L65" s="1223"/>
      <c r="M65" s="309"/>
    </row>
    <row r="66" spans="1:13" ht="12" customHeight="1">
      <c r="A66" s="270"/>
      <c r="B66" s="1205" t="s">
        <v>625</v>
      </c>
      <c r="C66" s="1206"/>
      <c r="D66" s="1206"/>
      <c r="E66" s="24"/>
      <c r="F66" s="81"/>
      <c r="G66" s="24"/>
      <c r="H66" s="81"/>
      <c r="I66" s="1575"/>
      <c r="J66" s="1501"/>
      <c r="K66" s="1423"/>
      <c r="L66" s="247"/>
      <c r="M66" s="309"/>
    </row>
    <row r="67" spans="1:13" s="108" customFormat="1" ht="48" customHeight="1">
      <c r="A67" s="147" t="s">
        <v>783</v>
      </c>
      <c r="B67" s="31" t="s">
        <v>308</v>
      </c>
      <c r="C67" s="21" t="s">
        <v>301</v>
      </c>
      <c r="D67" s="33" t="s">
        <v>1351</v>
      </c>
      <c r="E67" s="24" t="s">
        <v>16</v>
      </c>
      <c r="F67" s="81">
        <v>100</v>
      </c>
      <c r="G67" s="24" t="s">
        <v>1847</v>
      </c>
      <c r="H67" s="81"/>
      <c r="I67" s="1566">
        <f>IF(E67=1,ROUNDUP(H67/F67,0)*E67,IF(E67=2,ROUNDUP(H67/F67,0)*E67,IF(E67=3,ROUNDUP(H67/F67,0)*E67,IF(E67=4,ROUNDUP(H67/F67,0)*E67,IF(E67=5,ROUNDUP(H67/F67,0)*E67,IF(E67=6,ROUNDUP(H67/F67,0)*E67,IF(AND(G67="1 a 6",H67=""),0,0)))))))</f>
        <v>0</v>
      </c>
      <c r="J67" s="1501"/>
      <c r="K67" s="1421">
        <f>+I67*J67</f>
        <v>0</v>
      </c>
      <c r="L67" s="35" t="s">
        <v>408</v>
      </c>
      <c r="M67" s="285"/>
    </row>
    <row r="68" spans="1:13" s="108" customFormat="1" ht="24" customHeight="1">
      <c r="A68" s="139" t="s">
        <v>728</v>
      </c>
      <c r="B68" s="34" t="s">
        <v>1772</v>
      </c>
      <c r="C68" s="21" t="s">
        <v>301</v>
      </c>
      <c r="D68" s="33" t="s">
        <v>1127</v>
      </c>
      <c r="E68" s="24" t="s">
        <v>16</v>
      </c>
      <c r="F68" s="81">
        <v>100</v>
      </c>
      <c r="G68" s="24" t="s">
        <v>1847</v>
      </c>
      <c r="H68" s="81"/>
      <c r="I68" s="1566">
        <f>IF(E68=1,ROUNDUP(H68/F68,0)*E68,IF(E68=2,ROUNDUP(H68/F68,0)*E68,IF(E68=3,ROUNDUP(H68/F68,0)*E68,IF(E68=4,ROUNDUP(H68/F68,0)*E68,IF(E68=5,ROUNDUP(H68/F68,0)*E68,IF(E68=6,ROUNDUP(H68/F68,0)*E68,IF(AND(G68="1 a 6",H68=""),0,0)))))))</f>
        <v>0</v>
      </c>
      <c r="J68" s="1501"/>
      <c r="K68" s="1421">
        <f>+I68*J68</f>
        <v>0</v>
      </c>
      <c r="L68" s="35" t="s">
        <v>1578</v>
      </c>
      <c r="M68" s="285"/>
    </row>
    <row r="69" spans="1:13" ht="12" customHeight="1">
      <c r="A69" s="228"/>
      <c r="B69" s="1205" t="s">
        <v>635</v>
      </c>
      <c r="C69" s="1206"/>
      <c r="D69" s="1206"/>
      <c r="E69" s="24"/>
      <c r="F69" s="81"/>
      <c r="G69" s="24"/>
      <c r="H69" s="81"/>
      <c r="I69" s="1575"/>
      <c r="J69" s="1501"/>
      <c r="K69" s="1423"/>
      <c r="L69" s="247"/>
      <c r="M69" s="309"/>
    </row>
    <row r="70" spans="1:13" ht="12" customHeight="1">
      <c r="A70" s="228"/>
      <c r="B70" s="235" t="s">
        <v>636</v>
      </c>
      <c r="C70" s="236"/>
      <c r="D70" s="125"/>
      <c r="E70" s="127"/>
      <c r="F70" s="223"/>
      <c r="G70" s="127"/>
      <c r="H70" s="223"/>
      <c r="I70" s="1578"/>
      <c r="J70" s="1504"/>
      <c r="K70" s="1430"/>
      <c r="L70" s="246"/>
      <c r="M70" s="309"/>
    </row>
    <row r="71" spans="1:13" ht="24" customHeight="1">
      <c r="A71" s="228" t="s">
        <v>729</v>
      </c>
      <c r="B71" s="198" t="s">
        <v>274</v>
      </c>
      <c r="C71" s="21"/>
      <c r="D71" s="86" t="s">
        <v>760</v>
      </c>
      <c r="E71" s="23">
        <v>1</v>
      </c>
      <c r="F71" s="835">
        <v>50</v>
      </c>
      <c r="G71" s="23" t="s">
        <v>1860</v>
      </c>
      <c r="H71" s="835"/>
      <c r="I71" s="1566">
        <f>+ROUNDUP(H71/F71,0)*E71</f>
        <v>0</v>
      </c>
      <c r="J71" s="1485"/>
      <c r="K71" s="1421">
        <f>+I71*J71</f>
        <v>0</v>
      </c>
      <c r="L71" s="241"/>
      <c r="M71" s="309"/>
    </row>
    <row r="72" spans="1:13" ht="12" customHeight="1">
      <c r="A72" s="228"/>
      <c r="B72" s="217" t="s">
        <v>837</v>
      </c>
      <c r="C72" s="128"/>
      <c r="D72" s="15"/>
      <c r="E72" s="24"/>
      <c r="F72" s="81"/>
      <c r="G72" s="24"/>
      <c r="H72" s="81"/>
      <c r="I72" s="1575"/>
      <c r="J72" s="1501"/>
      <c r="K72" s="1423"/>
      <c r="L72" s="253"/>
      <c r="M72" s="309"/>
    </row>
    <row r="73" spans="1:13" ht="48" customHeight="1">
      <c r="A73" s="147" t="s">
        <v>783</v>
      </c>
      <c r="B73" s="31" t="s">
        <v>308</v>
      </c>
      <c r="C73" s="32"/>
      <c r="D73" s="33" t="s">
        <v>1351</v>
      </c>
      <c r="E73" s="24">
        <v>2</v>
      </c>
      <c r="F73" s="835">
        <v>500</v>
      </c>
      <c r="G73" s="24" t="s">
        <v>1847</v>
      </c>
      <c r="H73" s="835"/>
      <c r="I73" s="1566">
        <f>+ROUNDUP(H73/F73,0)*E73</f>
        <v>0</v>
      </c>
      <c r="J73" s="1485"/>
      <c r="K73" s="1421">
        <f>+I73*J73</f>
        <v>0</v>
      </c>
      <c r="L73" s="247"/>
      <c r="M73" s="285"/>
    </row>
    <row r="74" spans="1:13" ht="12" customHeight="1">
      <c r="A74" s="139" t="s">
        <v>728</v>
      </c>
      <c r="B74" s="34" t="s">
        <v>1772</v>
      </c>
      <c r="C74" s="32"/>
      <c r="D74" s="317" t="s">
        <v>1127</v>
      </c>
      <c r="E74" s="24">
        <v>2</v>
      </c>
      <c r="F74" s="839">
        <v>500</v>
      </c>
      <c r="G74" s="24" t="s">
        <v>1847</v>
      </c>
      <c r="H74" s="839"/>
      <c r="I74" s="1566">
        <f>+ROUNDUP(H74/F74,0)*E74</f>
        <v>0</v>
      </c>
      <c r="J74" s="1505"/>
      <c r="K74" s="1421">
        <f>+I74*J74</f>
        <v>0</v>
      </c>
      <c r="L74" s="790"/>
      <c r="M74" s="285"/>
    </row>
    <row r="75" spans="1:13" ht="12" customHeight="1">
      <c r="A75" s="270"/>
      <c r="B75" s="38" t="s">
        <v>637</v>
      </c>
      <c r="C75" s="37"/>
      <c r="D75" s="38"/>
      <c r="E75" s="40"/>
      <c r="F75" s="82"/>
      <c r="G75" s="40"/>
      <c r="H75" s="82"/>
      <c r="I75" s="1576"/>
      <c r="J75" s="1502"/>
      <c r="K75" s="1422"/>
      <c r="L75" s="239"/>
      <c r="M75" s="309"/>
    </row>
    <row r="76" spans="1:13" ht="12" customHeight="1">
      <c r="A76" s="270"/>
      <c r="B76" s="235" t="s">
        <v>638</v>
      </c>
      <c r="C76" s="236"/>
      <c r="D76" s="125"/>
      <c r="E76" s="127"/>
      <c r="F76" s="223"/>
      <c r="G76" s="127"/>
      <c r="H76" s="223"/>
      <c r="I76" s="1578"/>
      <c r="J76" s="1504"/>
      <c r="K76" s="1430"/>
      <c r="L76" s="246"/>
      <c r="M76" s="309"/>
    </row>
    <row r="77" spans="1:13" ht="24" customHeight="1">
      <c r="A77" s="228" t="s">
        <v>273</v>
      </c>
      <c r="B77" s="197" t="s">
        <v>1814</v>
      </c>
      <c r="C77" s="21"/>
      <c r="D77" s="269" t="s">
        <v>1451</v>
      </c>
      <c r="E77" s="23">
        <v>1</v>
      </c>
      <c r="F77" s="835">
        <v>500</v>
      </c>
      <c r="G77" s="23" t="s">
        <v>1861</v>
      </c>
      <c r="H77" s="835"/>
      <c r="I77" s="1566">
        <f>+ROUNDUP(H77/F77,0)*E77</f>
        <v>0</v>
      </c>
      <c r="J77" s="1485"/>
      <c r="K77" s="1421">
        <f>+I77*J77</f>
        <v>0</v>
      </c>
      <c r="L77" s="338"/>
      <c r="M77" s="309"/>
    </row>
    <row r="78" spans="1:13" s="213" customFormat="1" ht="12" customHeight="1">
      <c r="A78" s="228"/>
      <c r="B78" s="235" t="s">
        <v>639</v>
      </c>
      <c r="C78" s="21"/>
      <c r="D78" s="83"/>
      <c r="E78" s="23"/>
      <c r="F78" s="835"/>
      <c r="G78" s="23"/>
      <c r="H78" s="835"/>
      <c r="I78" s="1565"/>
      <c r="J78" s="1485"/>
      <c r="K78" s="1425"/>
      <c r="L78" s="809"/>
      <c r="M78" s="309"/>
    </row>
    <row r="79" spans="1:14" ht="48" customHeight="1">
      <c r="A79" s="147" t="s">
        <v>783</v>
      </c>
      <c r="B79" s="31" t="s">
        <v>308</v>
      </c>
      <c r="C79" s="32"/>
      <c r="D79" s="33" t="s">
        <v>1351</v>
      </c>
      <c r="E79" s="852">
        <v>2</v>
      </c>
      <c r="F79" s="835">
        <v>500</v>
      </c>
      <c r="G79" s="852" t="s">
        <v>1861</v>
      </c>
      <c r="H79" s="835"/>
      <c r="I79" s="1566">
        <f>+ROUNDUP(H79/F79,0)*E79</f>
        <v>0</v>
      </c>
      <c r="J79" s="1485"/>
      <c r="K79" s="1421">
        <f>+I79*J79</f>
        <v>0</v>
      </c>
      <c r="L79" s="244"/>
      <c r="M79" s="285"/>
      <c r="N79" s="203"/>
    </row>
    <row r="80" spans="1:13" ht="12" customHeight="1">
      <c r="A80" s="139" t="s">
        <v>728</v>
      </c>
      <c r="B80" s="34" t="s">
        <v>1772</v>
      </c>
      <c r="C80" s="32"/>
      <c r="D80" s="317" t="s">
        <v>1127</v>
      </c>
      <c r="E80" s="23">
        <v>2</v>
      </c>
      <c r="F80" s="835">
        <v>500</v>
      </c>
      <c r="G80" s="23" t="s">
        <v>1861</v>
      </c>
      <c r="H80" s="835"/>
      <c r="I80" s="1566">
        <f>+ROUNDUP(H80/F80,0)*E80</f>
        <v>0</v>
      </c>
      <c r="J80" s="1485"/>
      <c r="K80" s="1421">
        <f>+I80*J80</f>
        <v>0</v>
      </c>
      <c r="L80" s="245"/>
      <c r="M80" s="285"/>
    </row>
    <row r="81" spans="1:13" ht="12" customHeight="1">
      <c r="A81" s="228"/>
      <c r="B81" s="1205" t="s">
        <v>1672</v>
      </c>
      <c r="C81" s="1206"/>
      <c r="D81" s="1206"/>
      <c r="E81" s="24"/>
      <c r="F81" s="81"/>
      <c r="G81" s="24"/>
      <c r="H81" s="81"/>
      <c r="I81" s="1575"/>
      <c r="J81" s="1501"/>
      <c r="K81" s="1423"/>
      <c r="L81" s="248"/>
      <c r="M81" s="309"/>
    </row>
    <row r="82" spans="1:13" ht="48" customHeight="1">
      <c r="A82" s="147" t="s">
        <v>783</v>
      </c>
      <c r="B82" s="31" t="s">
        <v>308</v>
      </c>
      <c r="C82" s="32"/>
      <c r="D82" s="33" t="s">
        <v>1351</v>
      </c>
      <c r="E82" s="24">
        <v>2</v>
      </c>
      <c r="F82" s="835">
        <v>500</v>
      </c>
      <c r="G82" s="24" t="s">
        <v>1847</v>
      </c>
      <c r="H82" s="835"/>
      <c r="I82" s="1566">
        <f>+ROUNDUP(H82/F82,0)*E82</f>
        <v>0</v>
      </c>
      <c r="J82" s="1485"/>
      <c r="K82" s="1421">
        <f>+I82*J82</f>
        <v>0</v>
      </c>
      <c r="L82" s="247"/>
      <c r="M82" s="285"/>
    </row>
    <row r="83" spans="1:13" ht="12" customHeight="1">
      <c r="A83" s="139" t="s">
        <v>728</v>
      </c>
      <c r="B83" s="34" t="s">
        <v>1772</v>
      </c>
      <c r="C83" s="32"/>
      <c r="D83" s="317" t="s">
        <v>1127</v>
      </c>
      <c r="E83" s="851">
        <v>2</v>
      </c>
      <c r="F83" s="839">
        <v>500</v>
      </c>
      <c r="G83" s="24" t="s">
        <v>1847</v>
      </c>
      <c r="H83" s="839"/>
      <c r="I83" s="1566">
        <f>+ROUNDUP(H83/F83,0)*E83</f>
        <v>0</v>
      </c>
      <c r="J83" s="1505"/>
      <c r="K83" s="1421">
        <f>+I83*J83</f>
        <v>0</v>
      </c>
      <c r="L83" s="790"/>
      <c r="M83" s="285"/>
    </row>
    <row r="84" spans="1:13" ht="12" customHeight="1">
      <c r="A84" s="139"/>
      <c r="B84" s="104" t="s">
        <v>843</v>
      </c>
      <c r="C84" s="21" t="s">
        <v>301</v>
      </c>
      <c r="D84" s="280"/>
      <c r="E84" s="851"/>
      <c r="F84" s="835"/>
      <c r="G84" s="851"/>
      <c r="H84" s="835"/>
      <c r="I84" s="1565"/>
      <c r="J84" s="1485"/>
      <c r="K84" s="1425"/>
      <c r="L84" s="594" t="s">
        <v>763</v>
      </c>
      <c r="M84" s="285"/>
    </row>
    <row r="85" spans="1:13" s="108" customFormat="1" ht="48" customHeight="1">
      <c r="A85" s="147" t="s">
        <v>783</v>
      </c>
      <c r="B85" s="31" t="s">
        <v>308</v>
      </c>
      <c r="C85" s="21" t="s">
        <v>301</v>
      </c>
      <c r="D85" s="33" t="s">
        <v>1351</v>
      </c>
      <c r="E85" s="24" t="s">
        <v>16</v>
      </c>
      <c r="F85" s="81">
        <v>100</v>
      </c>
      <c r="G85" s="24" t="s">
        <v>1847</v>
      </c>
      <c r="H85" s="81"/>
      <c r="I85" s="1566">
        <f>IF(E85=1,ROUNDUP(H85/F85,0)*E85,IF(E85=2,ROUNDUP(H85/F85,0)*E85,IF(E85=3,ROUNDUP(H85/F85,0)*E85,IF(E85=4,ROUNDUP(H85/F85,0)*E85,IF(E85=5,ROUNDUP(H85/F85,0)*E85,IF(E85=6,ROUNDUP(H85/F85,0)*E85,IF(AND(G85="1 a 6",H85=""),0,0)))))))</f>
        <v>0</v>
      </c>
      <c r="J85" s="1501"/>
      <c r="K85" s="1421">
        <f>+I85*J85</f>
        <v>0</v>
      </c>
      <c r="L85" s="35" t="s">
        <v>408</v>
      </c>
      <c r="M85" s="285"/>
    </row>
    <row r="86" spans="1:13" s="108" customFormat="1" ht="24" customHeight="1">
      <c r="A86" s="139" t="s">
        <v>728</v>
      </c>
      <c r="B86" s="34" t="s">
        <v>1772</v>
      </c>
      <c r="C86" s="21" t="s">
        <v>301</v>
      </c>
      <c r="D86" s="317" t="s">
        <v>1127</v>
      </c>
      <c r="E86" s="24" t="s">
        <v>16</v>
      </c>
      <c r="F86" s="81">
        <v>100</v>
      </c>
      <c r="G86" s="24" t="s">
        <v>1847</v>
      </c>
      <c r="H86" s="81"/>
      <c r="I86" s="1566">
        <f>IF(E86=1,ROUNDUP(H86/F86,0)*E86,IF(E86=2,ROUNDUP(H86/F86,0)*E86,IF(E86=3,ROUNDUP(H86/F86,0)*E86,IF(E86=4,ROUNDUP(H86/F86,0)*E86,IF(E86=5,ROUNDUP(H86/F86,0)*E86,IF(E86=6,ROUNDUP(H86/F86,0)*E86,IF(AND(G86="1 a 6",H86=""),0,0)))))))</f>
        <v>0</v>
      </c>
      <c r="J86" s="1501"/>
      <c r="K86" s="1421">
        <f>+I86*J86</f>
        <v>0</v>
      </c>
      <c r="L86" s="35" t="s">
        <v>1578</v>
      </c>
      <c r="M86" s="285"/>
    </row>
    <row r="87" spans="1:13" ht="12" customHeight="1">
      <c r="A87" s="270"/>
      <c r="B87" s="38" t="s">
        <v>844</v>
      </c>
      <c r="C87" s="37"/>
      <c r="D87" s="38"/>
      <c r="E87" s="40"/>
      <c r="F87" s="82"/>
      <c r="G87" s="40"/>
      <c r="H87" s="82"/>
      <c r="I87" s="1576"/>
      <c r="J87" s="1502"/>
      <c r="K87" s="1422"/>
      <c r="L87" s="249"/>
      <c r="M87" s="309"/>
    </row>
    <row r="88" spans="1:13" ht="12" customHeight="1">
      <c r="A88" s="271"/>
      <c r="B88" s="36" t="s">
        <v>845</v>
      </c>
      <c r="C88" s="37"/>
      <c r="D88" s="38"/>
      <c r="E88" s="40"/>
      <c r="F88" s="82"/>
      <c r="G88" s="40"/>
      <c r="H88" s="82"/>
      <c r="I88" s="1576"/>
      <c r="J88" s="1502"/>
      <c r="K88" s="1422"/>
      <c r="L88" s="250"/>
      <c r="M88" s="295"/>
    </row>
    <row r="89" spans="1:13" ht="24" customHeight="1">
      <c r="A89" s="228" t="s">
        <v>1090</v>
      </c>
      <c r="B89" s="20" t="s">
        <v>612</v>
      </c>
      <c r="C89" s="41"/>
      <c r="D89" s="29"/>
      <c r="E89" s="24"/>
      <c r="F89" s="81"/>
      <c r="G89" s="24"/>
      <c r="H89" s="81"/>
      <c r="I89" s="1575"/>
      <c r="J89" s="1501"/>
      <c r="K89" s="1423"/>
      <c r="L89" s="72"/>
      <c r="M89" s="295"/>
    </row>
    <row r="90" spans="1:13" ht="24" customHeight="1">
      <c r="A90" s="139">
        <v>5027</v>
      </c>
      <c r="B90" s="43" t="s">
        <v>20</v>
      </c>
      <c r="C90" s="21" t="s">
        <v>301</v>
      </c>
      <c r="D90" s="144" t="s">
        <v>745</v>
      </c>
      <c r="E90" s="24">
        <v>1</v>
      </c>
      <c r="F90" s="81" t="s">
        <v>244</v>
      </c>
      <c r="G90" s="24" t="s">
        <v>244</v>
      </c>
      <c r="H90" s="81"/>
      <c r="I90" s="1574">
        <f>+ROUNDUP(H90*E90,0)</f>
        <v>0</v>
      </c>
      <c r="J90" s="1501"/>
      <c r="K90" s="1421">
        <f>+I90*J90</f>
        <v>0</v>
      </c>
      <c r="L90" s="72" t="s">
        <v>21</v>
      </c>
      <c r="M90" s="285"/>
    </row>
    <row r="91" spans="1:13" ht="12" customHeight="1">
      <c r="A91" s="157">
        <v>5005</v>
      </c>
      <c r="B91" s="43" t="s">
        <v>271</v>
      </c>
      <c r="C91" s="41"/>
      <c r="D91" s="47" t="s">
        <v>1339</v>
      </c>
      <c r="E91" s="24">
        <v>1</v>
      </c>
      <c r="F91" s="81" t="s">
        <v>244</v>
      </c>
      <c r="G91" s="24" t="s">
        <v>244</v>
      </c>
      <c r="H91" s="81"/>
      <c r="I91" s="1574">
        <f>+ROUNDUP(H91*E91,0)</f>
        <v>0</v>
      </c>
      <c r="J91" s="1501"/>
      <c r="K91" s="1421">
        <f>+I91*J91</f>
        <v>0</v>
      </c>
      <c r="L91" s="72"/>
      <c r="M91" s="295"/>
    </row>
    <row r="92" spans="1:13" ht="12" customHeight="1">
      <c r="A92" s="272"/>
      <c r="B92" s="45" t="s">
        <v>846</v>
      </c>
      <c r="C92" s="46"/>
      <c r="D92" s="44"/>
      <c r="E92" s="24"/>
      <c r="F92" s="81"/>
      <c r="G92" s="24"/>
      <c r="H92" s="81"/>
      <c r="I92" s="1575"/>
      <c r="J92" s="1501"/>
      <c r="K92" s="1423"/>
      <c r="L92" s="311"/>
      <c r="M92" s="285"/>
    </row>
    <row r="93" spans="1:13" ht="24" customHeight="1">
      <c r="A93" s="165" t="s">
        <v>703</v>
      </c>
      <c r="B93" s="20" t="s">
        <v>294</v>
      </c>
      <c r="C93" s="1175" t="s">
        <v>301</v>
      </c>
      <c r="D93" s="121" t="s">
        <v>1352</v>
      </c>
      <c r="E93" s="23">
        <v>1</v>
      </c>
      <c r="F93" s="81">
        <v>40</v>
      </c>
      <c r="G93" s="23" t="s">
        <v>1850</v>
      </c>
      <c r="H93" s="81"/>
      <c r="I93" s="1566">
        <f>+ROUNDUP(H93/F93,0)*E93</f>
        <v>0</v>
      </c>
      <c r="J93" s="1501"/>
      <c r="K93" s="1421">
        <f>+I93*J93</f>
        <v>0</v>
      </c>
      <c r="L93" s="1218" t="s">
        <v>1541</v>
      </c>
      <c r="M93" s="295"/>
    </row>
    <row r="94" spans="1:13" ht="24" customHeight="1">
      <c r="A94" s="165" t="s">
        <v>704</v>
      </c>
      <c r="B94" s="20" t="s">
        <v>22</v>
      </c>
      <c r="C94" s="1176"/>
      <c r="D94" s="29" t="s">
        <v>214</v>
      </c>
      <c r="E94" s="23">
        <v>1</v>
      </c>
      <c r="F94" s="81">
        <v>40</v>
      </c>
      <c r="G94" s="23" t="s">
        <v>1850</v>
      </c>
      <c r="H94" s="81"/>
      <c r="I94" s="1566">
        <f>+ROUNDUP(H94/F94,0)*E94</f>
        <v>0</v>
      </c>
      <c r="J94" s="1501"/>
      <c r="K94" s="1421">
        <f>+I94*J94</f>
        <v>0</v>
      </c>
      <c r="L94" s="1219"/>
      <c r="M94" s="295"/>
    </row>
    <row r="95" spans="1:13" ht="24" customHeight="1">
      <c r="A95" s="165" t="s">
        <v>705</v>
      </c>
      <c r="B95" s="27" t="s">
        <v>295</v>
      </c>
      <c r="C95" s="146" t="s">
        <v>215</v>
      </c>
      <c r="D95" s="941" t="s">
        <v>747</v>
      </c>
      <c r="E95" s="23">
        <v>2</v>
      </c>
      <c r="F95" s="81" t="s">
        <v>23</v>
      </c>
      <c r="G95" s="23" t="s">
        <v>1857</v>
      </c>
      <c r="H95" s="81"/>
      <c r="I95" s="1574">
        <f>+ROUNDUP(H95*E95,0)</f>
        <v>0</v>
      </c>
      <c r="J95" s="1501"/>
      <c r="K95" s="1421">
        <f>+I95*J95</f>
        <v>0</v>
      </c>
      <c r="L95" s="1220"/>
      <c r="M95" s="295"/>
    </row>
    <row r="96" spans="1:13" ht="36" customHeight="1">
      <c r="A96" s="228"/>
      <c r="B96" s="38" t="s">
        <v>847</v>
      </c>
      <c r="C96" s="37"/>
      <c r="D96" s="38"/>
      <c r="E96" s="40"/>
      <c r="F96" s="82"/>
      <c r="G96" s="40"/>
      <c r="H96" s="82"/>
      <c r="I96" s="1576"/>
      <c r="J96" s="1502"/>
      <c r="K96" s="1422"/>
      <c r="L96" s="797" t="s">
        <v>857</v>
      </c>
      <c r="M96" s="309"/>
    </row>
    <row r="97" spans="1:13" ht="12" customHeight="1">
      <c r="A97" s="228"/>
      <c r="B97" s="125" t="s">
        <v>848</v>
      </c>
      <c r="C97" s="37"/>
      <c r="D97" s="38"/>
      <c r="E97" s="40"/>
      <c r="F97" s="82"/>
      <c r="G97" s="40"/>
      <c r="H97" s="82"/>
      <c r="I97" s="1576"/>
      <c r="J97" s="1502"/>
      <c r="K97" s="1422"/>
      <c r="L97" s="239"/>
      <c r="M97" s="309"/>
    </row>
    <row r="98" spans="1:13" ht="12" customHeight="1">
      <c r="A98" s="136" t="s">
        <v>675</v>
      </c>
      <c r="B98" s="167" t="s">
        <v>394</v>
      </c>
      <c r="C98" s="278"/>
      <c r="D98" s="29" t="s">
        <v>250</v>
      </c>
      <c r="E98" s="24">
        <v>1</v>
      </c>
      <c r="F98" s="959">
        <v>2500</v>
      </c>
      <c r="G98" s="24" t="s">
        <v>1847</v>
      </c>
      <c r="H98" s="834"/>
      <c r="I98" s="1566">
        <f aca="true" t="shared" si="2" ref="I98:I104">+ROUNDUP(H98/F98,0)*E98</f>
        <v>0</v>
      </c>
      <c r="J98" s="1500"/>
      <c r="K98" s="1421">
        <f aca="true" t="shared" si="3" ref="K98:K104">+I98*J98</f>
        <v>0</v>
      </c>
      <c r="L98" s="281"/>
      <c r="M98" s="309"/>
    </row>
    <row r="99" spans="1:13" ht="12" customHeight="1">
      <c r="A99" s="136" t="s">
        <v>640</v>
      </c>
      <c r="B99" s="167" t="s">
        <v>298</v>
      </c>
      <c r="C99" s="28"/>
      <c r="D99" s="29" t="s">
        <v>245</v>
      </c>
      <c r="E99" s="24">
        <v>1</v>
      </c>
      <c r="F99" s="959">
        <v>10000</v>
      </c>
      <c r="G99" s="24" t="s">
        <v>1847</v>
      </c>
      <c r="H99" s="834"/>
      <c r="I99" s="1566">
        <f t="shared" si="2"/>
        <v>0</v>
      </c>
      <c r="J99" s="1500"/>
      <c r="K99" s="1421">
        <f t="shared" si="3"/>
        <v>0</v>
      </c>
      <c r="L99" s="106"/>
      <c r="M99" s="309"/>
    </row>
    <row r="100" spans="1:13" ht="24" customHeight="1">
      <c r="A100" s="74" t="s">
        <v>641</v>
      </c>
      <c r="B100" s="167" t="s">
        <v>255</v>
      </c>
      <c r="C100" s="28"/>
      <c r="D100" s="121" t="s">
        <v>266</v>
      </c>
      <c r="E100" s="24">
        <v>1</v>
      </c>
      <c r="F100" s="964">
        <v>10000</v>
      </c>
      <c r="G100" s="24" t="s">
        <v>1847</v>
      </c>
      <c r="H100" s="81"/>
      <c r="I100" s="1566">
        <f t="shared" si="2"/>
        <v>0</v>
      </c>
      <c r="J100" s="1501"/>
      <c r="K100" s="1421">
        <f t="shared" si="3"/>
        <v>0</v>
      </c>
      <c r="L100" s="106"/>
      <c r="M100" s="309"/>
    </row>
    <row r="101" spans="1:13" ht="12" customHeight="1">
      <c r="A101" s="19" t="s">
        <v>646</v>
      </c>
      <c r="B101" s="166" t="s">
        <v>260</v>
      </c>
      <c r="C101" s="46"/>
      <c r="D101" s="29" t="s">
        <v>247</v>
      </c>
      <c r="E101" s="24">
        <v>1</v>
      </c>
      <c r="F101" s="959">
        <v>10000</v>
      </c>
      <c r="G101" s="24" t="s">
        <v>1847</v>
      </c>
      <c r="H101" s="834"/>
      <c r="I101" s="1566">
        <f t="shared" si="2"/>
        <v>0</v>
      </c>
      <c r="J101" s="1500"/>
      <c r="K101" s="1421">
        <f t="shared" si="3"/>
        <v>0</v>
      </c>
      <c r="L101" s="106"/>
      <c r="M101" s="309"/>
    </row>
    <row r="102" spans="1:13" ht="12" customHeight="1">
      <c r="A102" s="19" t="s">
        <v>644</v>
      </c>
      <c r="B102" s="167" t="s">
        <v>257</v>
      </c>
      <c r="C102" s="28"/>
      <c r="D102" s="29" t="s">
        <v>246</v>
      </c>
      <c r="E102" s="24">
        <v>1</v>
      </c>
      <c r="F102" s="959">
        <v>10000</v>
      </c>
      <c r="G102" s="24" t="s">
        <v>1847</v>
      </c>
      <c r="H102" s="834"/>
      <c r="I102" s="1566">
        <f t="shared" si="2"/>
        <v>0</v>
      </c>
      <c r="J102" s="1500"/>
      <c r="K102" s="1421">
        <f t="shared" si="3"/>
        <v>0</v>
      </c>
      <c r="L102" s="106"/>
      <c r="M102" s="309"/>
    </row>
    <row r="103" spans="1:13" ht="12" customHeight="1">
      <c r="A103" s="136" t="s">
        <v>643</v>
      </c>
      <c r="B103" s="167" t="s">
        <v>256</v>
      </c>
      <c r="C103" s="28"/>
      <c r="D103" s="29" t="s">
        <v>1340</v>
      </c>
      <c r="E103" s="24">
        <v>1</v>
      </c>
      <c r="F103" s="959">
        <v>10000</v>
      </c>
      <c r="G103" s="24" t="s">
        <v>1847</v>
      </c>
      <c r="H103" s="834"/>
      <c r="I103" s="1566">
        <f t="shared" si="2"/>
        <v>0</v>
      </c>
      <c r="J103" s="1500"/>
      <c r="K103" s="1421">
        <f t="shared" si="3"/>
        <v>0</v>
      </c>
      <c r="L103" s="106"/>
      <c r="M103" s="309"/>
    </row>
    <row r="104" spans="1:13" ht="12" customHeight="1">
      <c r="A104" s="136" t="s">
        <v>680</v>
      </c>
      <c r="B104" s="167" t="s">
        <v>172</v>
      </c>
      <c r="C104" s="16"/>
      <c r="D104" s="15" t="s">
        <v>1</v>
      </c>
      <c r="E104" s="24">
        <v>1</v>
      </c>
      <c r="F104" s="959">
        <v>10000</v>
      </c>
      <c r="G104" s="24" t="s">
        <v>1847</v>
      </c>
      <c r="H104" s="834"/>
      <c r="I104" s="1566">
        <f t="shared" si="2"/>
        <v>0</v>
      </c>
      <c r="J104" s="1500"/>
      <c r="K104" s="1421">
        <f t="shared" si="3"/>
        <v>0</v>
      </c>
      <c r="L104" s="106"/>
      <c r="M104" s="309"/>
    </row>
    <row r="105" spans="1:13" ht="12" customHeight="1">
      <c r="A105" s="508"/>
      <c r="B105" s="1231" t="s">
        <v>1673</v>
      </c>
      <c r="C105" s="1130"/>
      <c r="D105" s="1131"/>
      <c r="E105" s="821"/>
      <c r="F105" s="972"/>
      <c r="G105" s="821"/>
      <c r="H105" s="972"/>
      <c r="I105" s="1579"/>
      <c r="J105" s="1506"/>
      <c r="K105" s="1428"/>
      <c r="L105" s="251"/>
      <c r="M105" s="289"/>
    </row>
    <row r="106" spans="1:13" ht="36" customHeight="1">
      <c r="A106" s="228" t="s">
        <v>1090</v>
      </c>
      <c r="B106" s="448" t="s">
        <v>529</v>
      </c>
      <c r="C106" s="191"/>
      <c r="D106" s="947"/>
      <c r="E106" s="823" t="s">
        <v>395</v>
      </c>
      <c r="F106" s="973" t="s">
        <v>261</v>
      </c>
      <c r="G106" s="823" t="s">
        <v>261</v>
      </c>
      <c r="H106" s="973"/>
      <c r="I106" s="1574">
        <f>+ROUNDUP(H106*E106,0)</f>
        <v>0</v>
      </c>
      <c r="J106" s="1507"/>
      <c r="K106" s="1421">
        <f aca="true" t="shared" si="4" ref="K106:K118">+I106*J106</f>
        <v>0</v>
      </c>
      <c r="L106" s="251"/>
      <c r="M106" s="289"/>
    </row>
    <row r="107" spans="1:13" ht="12" customHeight="1">
      <c r="A107" s="509">
        <v>2000</v>
      </c>
      <c r="B107" s="216" t="s">
        <v>530</v>
      </c>
      <c r="C107" s="191"/>
      <c r="D107" s="948" t="s">
        <v>531</v>
      </c>
      <c r="E107" s="825">
        <v>1</v>
      </c>
      <c r="F107" s="1007" t="s">
        <v>286</v>
      </c>
      <c r="G107" s="1009" t="s">
        <v>286</v>
      </c>
      <c r="H107" s="1007"/>
      <c r="I107" s="1574">
        <f>+ROUNDUP(H107*E107,0)</f>
        <v>0</v>
      </c>
      <c r="J107" s="1508"/>
      <c r="K107" s="1421">
        <f t="shared" si="4"/>
        <v>0</v>
      </c>
      <c r="L107" s="251"/>
      <c r="M107" s="290"/>
    </row>
    <row r="108" spans="1:13" ht="12" customHeight="1">
      <c r="A108" s="136" t="s">
        <v>647</v>
      </c>
      <c r="B108" s="215" t="s">
        <v>393</v>
      </c>
      <c r="C108" s="1114" t="s">
        <v>301</v>
      </c>
      <c r="D108" s="948" t="s">
        <v>248</v>
      </c>
      <c r="E108" s="23">
        <v>1</v>
      </c>
      <c r="F108" s="959">
        <v>2500</v>
      </c>
      <c r="G108" s="24" t="s">
        <v>1847</v>
      </c>
      <c r="H108" s="834"/>
      <c r="I108" s="1566">
        <f aca="true" t="shared" si="5" ref="I108:I118">+ROUNDUP(H108/F108,0)*E108</f>
        <v>0</v>
      </c>
      <c r="J108" s="1500"/>
      <c r="K108" s="1421">
        <f t="shared" si="4"/>
        <v>0</v>
      </c>
      <c r="L108" s="1225" t="s">
        <v>170</v>
      </c>
      <c r="M108" s="291"/>
    </row>
    <row r="109" spans="1:13" ht="12" customHeight="1">
      <c r="A109" s="136" t="s">
        <v>675</v>
      </c>
      <c r="B109" s="215" t="s">
        <v>3</v>
      </c>
      <c r="C109" s="1116"/>
      <c r="D109" s="948" t="s">
        <v>250</v>
      </c>
      <c r="E109" s="23">
        <v>1</v>
      </c>
      <c r="F109" s="959">
        <v>2500</v>
      </c>
      <c r="G109" s="24" t="s">
        <v>1847</v>
      </c>
      <c r="H109" s="834"/>
      <c r="I109" s="1566">
        <f t="shared" si="5"/>
        <v>0</v>
      </c>
      <c r="J109" s="1500"/>
      <c r="K109" s="1421">
        <f t="shared" si="4"/>
        <v>0</v>
      </c>
      <c r="L109" s="1226" t="s">
        <v>170</v>
      </c>
      <c r="M109" s="291"/>
    </row>
    <row r="110" spans="1:13" ht="12" customHeight="1">
      <c r="A110" s="136" t="s">
        <v>640</v>
      </c>
      <c r="B110" s="215" t="s">
        <v>298</v>
      </c>
      <c r="C110" s="191"/>
      <c r="D110" s="948" t="s">
        <v>245</v>
      </c>
      <c r="E110" s="23">
        <v>1</v>
      </c>
      <c r="F110" s="970">
        <v>10000</v>
      </c>
      <c r="G110" s="24" t="s">
        <v>1847</v>
      </c>
      <c r="H110" s="839"/>
      <c r="I110" s="1566">
        <f t="shared" si="5"/>
        <v>0</v>
      </c>
      <c r="J110" s="1505"/>
      <c r="K110" s="1421">
        <f t="shared" si="4"/>
        <v>0</v>
      </c>
      <c r="L110" s="251"/>
      <c r="M110" s="291"/>
    </row>
    <row r="111" spans="1:13" ht="24" customHeight="1">
      <c r="A111" s="74" t="s">
        <v>641</v>
      </c>
      <c r="B111" s="167" t="s">
        <v>255</v>
      </c>
      <c r="C111" s="191"/>
      <c r="D111" s="947" t="s">
        <v>534</v>
      </c>
      <c r="E111" s="23">
        <v>1</v>
      </c>
      <c r="F111" s="977">
        <v>10000</v>
      </c>
      <c r="G111" s="24" t="s">
        <v>1847</v>
      </c>
      <c r="H111" s="835"/>
      <c r="I111" s="1566">
        <f t="shared" si="5"/>
        <v>0</v>
      </c>
      <c r="J111" s="1485"/>
      <c r="K111" s="1421">
        <f t="shared" si="4"/>
        <v>0</v>
      </c>
      <c r="L111" s="251"/>
      <c r="M111" s="291"/>
    </row>
    <row r="112" spans="1:13" ht="12" customHeight="1">
      <c r="A112" s="19" t="s">
        <v>646</v>
      </c>
      <c r="B112" s="192" t="s">
        <v>260</v>
      </c>
      <c r="C112" s="191"/>
      <c r="D112" s="948" t="s">
        <v>247</v>
      </c>
      <c r="E112" s="23">
        <v>1</v>
      </c>
      <c r="F112" s="970">
        <v>10000</v>
      </c>
      <c r="G112" s="24" t="s">
        <v>1847</v>
      </c>
      <c r="H112" s="839"/>
      <c r="I112" s="1566">
        <f t="shared" si="5"/>
        <v>0</v>
      </c>
      <c r="J112" s="1505"/>
      <c r="K112" s="1421">
        <f t="shared" si="4"/>
        <v>0</v>
      </c>
      <c r="L112" s="251"/>
      <c r="M112" s="291"/>
    </row>
    <row r="113" spans="1:13" ht="12" customHeight="1">
      <c r="A113" s="19" t="s">
        <v>644</v>
      </c>
      <c r="B113" s="215" t="s">
        <v>257</v>
      </c>
      <c r="C113" s="191"/>
      <c r="D113" s="948" t="s">
        <v>246</v>
      </c>
      <c r="E113" s="23">
        <v>1</v>
      </c>
      <c r="F113" s="970">
        <v>10000</v>
      </c>
      <c r="G113" s="24" t="s">
        <v>1847</v>
      </c>
      <c r="H113" s="839"/>
      <c r="I113" s="1566">
        <f t="shared" si="5"/>
        <v>0</v>
      </c>
      <c r="J113" s="1505"/>
      <c r="K113" s="1421">
        <f t="shared" si="4"/>
        <v>0</v>
      </c>
      <c r="L113" s="251"/>
      <c r="M113" s="291"/>
    </row>
    <row r="114" spans="1:13" ht="12" customHeight="1">
      <c r="A114" s="136" t="s">
        <v>643</v>
      </c>
      <c r="B114" s="215" t="s">
        <v>256</v>
      </c>
      <c r="C114" s="191"/>
      <c r="D114" s="948" t="s">
        <v>1340</v>
      </c>
      <c r="E114" s="23">
        <v>1</v>
      </c>
      <c r="F114" s="970">
        <v>10000</v>
      </c>
      <c r="G114" s="24" t="s">
        <v>1847</v>
      </c>
      <c r="H114" s="839"/>
      <c r="I114" s="1566">
        <f t="shared" si="5"/>
        <v>0</v>
      </c>
      <c r="J114" s="1505"/>
      <c r="K114" s="1421">
        <f t="shared" si="4"/>
        <v>0</v>
      </c>
      <c r="L114" s="251"/>
      <c r="M114" s="291"/>
    </row>
    <row r="115" spans="1:13" ht="12" customHeight="1">
      <c r="A115" s="136" t="s">
        <v>649</v>
      </c>
      <c r="B115" s="215" t="s">
        <v>258</v>
      </c>
      <c r="C115" s="207"/>
      <c r="D115" s="948" t="s">
        <v>1342</v>
      </c>
      <c r="E115" s="23">
        <v>1</v>
      </c>
      <c r="F115" s="970">
        <v>10000</v>
      </c>
      <c r="G115" s="24" t="s">
        <v>1847</v>
      </c>
      <c r="H115" s="839"/>
      <c r="I115" s="1566">
        <f t="shared" si="5"/>
        <v>0</v>
      </c>
      <c r="J115" s="1505"/>
      <c r="K115" s="1421">
        <f t="shared" si="4"/>
        <v>0</v>
      </c>
      <c r="L115" s="252"/>
      <c r="M115" s="291"/>
    </row>
    <row r="116" spans="1:13" ht="12" customHeight="1">
      <c r="A116" s="136" t="s">
        <v>645</v>
      </c>
      <c r="B116" s="215" t="s">
        <v>259</v>
      </c>
      <c r="C116" s="191"/>
      <c r="D116" s="948" t="s">
        <v>249</v>
      </c>
      <c r="E116" s="23">
        <v>1</v>
      </c>
      <c r="F116" s="970">
        <v>10000</v>
      </c>
      <c r="G116" s="24" t="s">
        <v>1847</v>
      </c>
      <c r="H116" s="839"/>
      <c r="I116" s="1566">
        <f t="shared" si="5"/>
        <v>0</v>
      </c>
      <c r="J116" s="1505"/>
      <c r="K116" s="1421">
        <f t="shared" si="4"/>
        <v>0</v>
      </c>
      <c r="L116" s="251"/>
      <c r="M116" s="291"/>
    </row>
    <row r="117" spans="1:13" ht="12" customHeight="1">
      <c r="A117" s="19" t="s">
        <v>648</v>
      </c>
      <c r="B117" s="192" t="s">
        <v>525</v>
      </c>
      <c r="C117" s="196" t="s">
        <v>301</v>
      </c>
      <c r="D117" s="947" t="s">
        <v>526</v>
      </c>
      <c r="E117" s="23">
        <v>1</v>
      </c>
      <c r="F117" s="970">
        <v>10000</v>
      </c>
      <c r="G117" s="24" t="s">
        <v>1847</v>
      </c>
      <c r="H117" s="839"/>
      <c r="I117" s="1566">
        <f t="shared" si="5"/>
        <v>0</v>
      </c>
      <c r="J117" s="1505"/>
      <c r="K117" s="1421">
        <f t="shared" si="4"/>
        <v>0</v>
      </c>
      <c r="L117" s="106" t="s">
        <v>0</v>
      </c>
      <c r="M117" s="292"/>
    </row>
    <row r="118" spans="1:13" ht="12" customHeight="1">
      <c r="A118" s="136" t="s">
        <v>680</v>
      </c>
      <c r="B118" s="216" t="s">
        <v>172</v>
      </c>
      <c r="C118" s="191"/>
      <c r="D118" s="948" t="s">
        <v>1</v>
      </c>
      <c r="E118" s="23">
        <v>1</v>
      </c>
      <c r="F118" s="970">
        <v>10000</v>
      </c>
      <c r="G118" s="24" t="s">
        <v>1847</v>
      </c>
      <c r="H118" s="839"/>
      <c r="I118" s="1566">
        <f t="shared" si="5"/>
        <v>0</v>
      </c>
      <c r="J118" s="1505"/>
      <c r="K118" s="1421">
        <f t="shared" si="4"/>
        <v>0</v>
      </c>
      <c r="L118" s="251"/>
      <c r="M118" s="291"/>
    </row>
    <row r="119" spans="1:13" ht="12" customHeight="1">
      <c r="A119" s="270"/>
      <c r="B119" s="125" t="s">
        <v>849</v>
      </c>
      <c r="C119" s="124"/>
      <c r="D119" s="125"/>
      <c r="E119" s="127"/>
      <c r="F119" s="223"/>
      <c r="G119" s="127"/>
      <c r="H119" s="223"/>
      <c r="I119" s="1578"/>
      <c r="J119" s="1504"/>
      <c r="K119" s="1430"/>
      <c r="L119" s="246"/>
      <c r="M119" s="309"/>
    </row>
    <row r="120" spans="1:13" ht="12" customHeight="1">
      <c r="A120" s="228" t="s">
        <v>651</v>
      </c>
      <c r="B120" s="169" t="s">
        <v>296</v>
      </c>
      <c r="C120" s="146"/>
      <c r="D120" s="941" t="s">
        <v>533</v>
      </c>
      <c r="E120" s="23">
        <v>2</v>
      </c>
      <c r="F120" s="835" t="s">
        <v>2</v>
      </c>
      <c r="G120" s="23" t="s">
        <v>2</v>
      </c>
      <c r="H120" s="835"/>
      <c r="I120" s="1574">
        <f>+ROUNDUP(H120*E120,0)</f>
        <v>0</v>
      </c>
      <c r="J120" s="1485"/>
      <c r="K120" s="1421">
        <f>+I120*J120</f>
        <v>0</v>
      </c>
      <c r="L120" s="174"/>
      <c r="M120" s="309"/>
    </row>
    <row r="121" spans="1:13" ht="24" customHeight="1">
      <c r="A121" s="228" t="s">
        <v>679</v>
      </c>
      <c r="B121" s="167" t="s">
        <v>303</v>
      </c>
      <c r="C121" s="28" t="s">
        <v>301</v>
      </c>
      <c r="D121" s="29" t="s">
        <v>1347</v>
      </c>
      <c r="E121" s="24">
        <v>1</v>
      </c>
      <c r="F121" s="964">
        <v>10000</v>
      </c>
      <c r="G121" s="24" t="s">
        <v>1839</v>
      </c>
      <c r="H121" s="81"/>
      <c r="I121" s="1566">
        <f>+ROUNDUP(H121/F121,0)*E121</f>
        <v>0</v>
      </c>
      <c r="J121" s="1501"/>
      <c r="K121" s="1421">
        <f>+I121*J121</f>
        <v>0</v>
      </c>
      <c r="L121" s="72" t="s">
        <v>1760</v>
      </c>
      <c r="M121" s="309"/>
    </row>
    <row r="122" spans="1:13" s="105" customFormat="1" ht="12" customHeight="1">
      <c r="A122" s="136"/>
      <c r="B122" s="38" t="s">
        <v>629</v>
      </c>
      <c r="C122" s="37"/>
      <c r="D122" s="15"/>
      <c r="E122" s="24"/>
      <c r="F122" s="81"/>
      <c r="G122" s="24"/>
      <c r="H122" s="81"/>
      <c r="I122" s="1575"/>
      <c r="J122" s="1501"/>
      <c r="K122" s="1423"/>
      <c r="L122" s="221"/>
      <c r="M122" s="285"/>
    </row>
    <row r="123" spans="1:13" s="105" customFormat="1" ht="12" customHeight="1">
      <c r="A123" s="228" t="s">
        <v>1090</v>
      </c>
      <c r="B123" s="169" t="s">
        <v>610</v>
      </c>
      <c r="C123" s="169"/>
      <c r="D123" s="86"/>
      <c r="E123" s="24">
        <v>1</v>
      </c>
      <c r="F123" s="81" t="s">
        <v>261</v>
      </c>
      <c r="G123" s="24" t="s">
        <v>261</v>
      </c>
      <c r="H123" s="81"/>
      <c r="I123" s="1574">
        <f>+ROUNDUP(H123*E123,0)</f>
        <v>0</v>
      </c>
      <c r="J123" s="1501"/>
      <c r="K123" s="1421">
        <f aca="true" t="shared" si="6" ref="K123:K132">+I123*J123</f>
        <v>0</v>
      </c>
      <c r="L123" s="221"/>
      <c r="M123" s="285"/>
    </row>
    <row r="124" spans="1:13" s="145" customFormat="1" ht="12" customHeight="1">
      <c r="A124" s="136" t="s">
        <v>687</v>
      </c>
      <c r="B124" s="197" t="s">
        <v>599</v>
      </c>
      <c r="C124" s="143"/>
      <c r="D124" s="269" t="s">
        <v>182</v>
      </c>
      <c r="E124" s="23">
        <v>1</v>
      </c>
      <c r="F124" s="959">
        <v>20000</v>
      </c>
      <c r="G124" s="24" t="s">
        <v>1847</v>
      </c>
      <c r="H124" s="834"/>
      <c r="I124" s="1566">
        <f aca="true" t="shared" si="7" ref="I124:I132">+ROUNDUP(H124/F124,0)*E124</f>
        <v>0</v>
      </c>
      <c r="J124" s="1500"/>
      <c r="K124" s="1421">
        <f t="shared" si="6"/>
        <v>0</v>
      </c>
      <c r="L124" s="184"/>
      <c r="M124" s="285"/>
    </row>
    <row r="125" spans="1:13" s="105" customFormat="1" ht="12" customHeight="1">
      <c r="A125" s="136" t="s">
        <v>692</v>
      </c>
      <c r="B125" s="168" t="s">
        <v>181</v>
      </c>
      <c r="C125" s="21"/>
      <c r="D125" s="15" t="s">
        <v>182</v>
      </c>
      <c r="E125" s="24">
        <v>1</v>
      </c>
      <c r="F125" s="959">
        <v>20000</v>
      </c>
      <c r="G125" s="24" t="s">
        <v>1847</v>
      </c>
      <c r="H125" s="834"/>
      <c r="I125" s="1566">
        <f t="shared" si="7"/>
        <v>0</v>
      </c>
      <c r="J125" s="1500"/>
      <c r="K125" s="1421">
        <f t="shared" si="6"/>
        <v>0</v>
      </c>
      <c r="L125" s="221"/>
      <c r="M125" s="285"/>
    </row>
    <row r="126" spans="1:13" s="105" customFormat="1" ht="12" customHeight="1">
      <c r="A126" s="136" t="s">
        <v>693</v>
      </c>
      <c r="B126" s="167" t="s">
        <v>183</v>
      </c>
      <c r="C126" s="16"/>
      <c r="D126" s="15" t="s">
        <v>182</v>
      </c>
      <c r="E126" s="24">
        <v>1</v>
      </c>
      <c r="F126" s="959">
        <v>20000</v>
      </c>
      <c r="G126" s="24" t="s">
        <v>1847</v>
      </c>
      <c r="H126" s="834"/>
      <c r="I126" s="1566">
        <f t="shared" si="7"/>
        <v>0</v>
      </c>
      <c r="J126" s="1500"/>
      <c r="K126" s="1421">
        <f t="shared" si="6"/>
        <v>0</v>
      </c>
      <c r="L126" s="221"/>
      <c r="M126" s="285"/>
    </row>
    <row r="127" spans="1:13" s="105" customFormat="1" ht="12" customHeight="1">
      <c r="A127" s="136" t="s">
        <v>734</v>
      </c>
      <c r="B127" s="167" t="s">
        <v>375</v>
      </c>
      <c r="C127" s="16"/>
      <c r="D127" s="15" t="s">
        <v>376</v>
      </c>
      <c r="E127" s="24">
        <v>1</v>
      </c>
      <c r="F127" s="959">
        <v>20000</v>
      </c>
      <c r="G127" s="24" t="s">
        <v>1847</v>
      </c>
      <c r="H127" s="834"/>
      <c r="I127" s="1566">
        <f t="shared" si="7"/>
        <v>0</v>
      </c>
      <c r="J127" s="1500"/>
      <c r="K127" s="1421">
        <f t="shared" si="6"/>
        <v>0</v>
      </c>
      <c r="L127" s="224"/>
      <c r="M127" s="285"/>
    </row>
    <row r="128" spans="1:14" s="105" customFormat="1" ht="12" customHeight="1">
      <c r="A128" s="136" t="s">
        <v>713</v>
      </c>
      <c r="B128" s="167" t="s">
        <v>177</v>
      </c>
      <c r="C128" s="16"/>
      <c r="D128" s="83" t="s">
        <v>252</v>
      </c>
      <c r="E128" s="24">
        <v>1</v>
      </c>
      <c r="F128" s="959">
        <v>20000</v>
      </c>
      <c r="G128" s="24" t="s">
        <v>1847</v>
      </c>
      <c r="H128" s="834"/>
      <c r="I128" s="1566">
        <f t="shared" si="7"/>
        <v>0</v>
      </c>
      <c r="J128" s="1500"/>
      <c r="K128" s="1421">
        <f t="shared" si="6"/>
        <v>0</v>
      </c>
      <c r="L128" s="222"/>
      <c r="M128" s="285"/>
      <c r="N128" s="194"/>
    </row>
    <row r="129" spans="1:14" s="105" customFormat="1" ht="12" customHeight="1">
      <c r="A129" s="136" t="s">
        <v>695</v>
      </c>
      <c r="B129" s="166" t="s">
        <v>761</v>
      </c>
      <c r="C129" s="41"/>
      <c r="D129" s="86" t="s">
        <v>736</v>
      </c>
      <c r="E129" s="24">
        <v>1</v>
      </c>
      <c r="F129" s="959">
        <v>20000</v>
      </c>
      <c r="G129" s="24" t="s">
        <v>1847</v>
      </c>
      <c r="H129" s="834"/>
      <c r="I129" s="1566">
        <f t="shared" si="7"/>
        <v>0</v>
      </c>
      <c r="J129" s="1500"/>
      <c r="K129" s="1421">
        <f t="shared" si="6"/>
        <v>0</v>
      </c>
      <c r="L129" s="221"/>
      <c r="M129" s="285"/>
      <c r="N129" s="195"/>
    </row>
    <row r="130" spans="1:14" s="105" customFormat="1" ht="24" customHeight="1">
      <c r="A130" s="136" t="s">
        <v>696</v>
      </c>
      <c r="B130" s="166" t="s">
        <v>598</v>
      </c>
      <c r="C130" s="41"/>
      <c r="D130" s="83" t="s">
        <v>1364</v>
      </c>
      <c r="E130" s="24">
        <v>1</v>
      </c>
      <c r="F130" s="964">
        <v>20000</v>
      </c>
      <c r="G130" s="24" t="s">
        <v>1847</v>
      </c>
      <c r="H130" s="81"/>
      <c r="I130" s="1566">
        <f t="shared" si="7"/>
        <v>0</v>
      </c>
      <c r="J130" s="1501"/>
      <c r="K130" s="1421">
        <f t="shared" si="6"/>
        <v>0</v>
      </c>
      <c r="L130" s="221"/>
      <c r="M130" s="285"/>
      <c r="N130" s="195"/>
    </row>
    <row r="131" spans="1:14" s="105" customFormat="1" ht="12" customHeight="1">
      <c r="A131" s="136" t="s">
        <v>688</v>
      </c>
      <c r="B131" s="166" t="s">
        <v>178</v>
      </c>
      <c r="C131" s="41" t="s">
        <v>301</v>
      </c>
      <c r="D131" s="83" t="s">
        <v>1348</v>
      </c>
      <c r="E131" s="24"/>
      <c r="F131" s="959">
        <v>20000</v>
      </c>
      <c r="G131" s="24" t="s">
        <v>1847</v>
      </c>
      <c r="H131" s="834"/>
      <c r="I131" s="1566">
        <f t="shared" si="7"/>
        <v>0</v>
      </c>
      <c r="J131" s="1500"/>
      <c r="K131" s="1421">
        <f t="shared" si="6"/>
        <v>0</v>
      </c>
      <c r="L131" s="225" t="s">
        <v>185</v>
      </c>
      <c r="M131" s="285"/>
      <c r="N131" s="194"/>
    </row>
    <row r="132" spans="1:14" s="105" customFormat="1" ht="24" customHeight="1">
      <c r="A132" s="136" t="s">
        <v>686</v>
      </c>
      <c r="B132" s="166" t="s">
        <v>186</v>
      </c>
      <c r="C132" s="41" t="s">
        <v>301</v>
      </c>
      <c r="D132" s="83" t="s">
        <v>596</v>
      </c>
      <c r="E132" s="24"/>
      <c r="F132" s="964">
        <v>20000</v>
      </c>
      <c r="G132" s="24" t="s">
        <v>1847</v>
      </c>
      <c r="H132" s="81"/>
      <c r="I132" s="1566">
        <f t="shared" si="7"/>
        <v>0</v>
      </c>
      <c r="J132" s="1501"/>
      <c r="K132" s="1421">
        <f t="shared" si="6"/>
        <v>0</v>
      </c>
      <c r="L132" s="225" t="s">
        <v>187</v>
      </c>
      <c r="M132" s="285"/>
      <c r="N132" s="194"/>
    </row>
    <row r="133" spans="1:13" ht="12" customHeight="1">
      <c r="A133" s="270"/>
      <c r="B133" s="38" t="s">
        <v>630</v>
      </c>
      <c r="C133" s="37"/>
      <c r="D133" s="38"/>
      <c r="E133" s="40"/>
      <c r="F133" s="82"/>
      <c r="G133" s="40"/>
      <c r="H133" s="82"/>
      <c r="I133" s="1576"/>
      <c r="J133" s="1502"/>
      <c r="K133" s="1422"/>
      <c r="L133" s="250"/>
      <c r="M133" s="309"/>
    </row>
    <row r="134" spans="1:13" ht="12" customHeight="1">
      <c r="A134" s="228" t="s">
        <v>1090</v>
      </c>
      <c r="B134" s="169" t="s">
        <v>610</v>
      </c>
      <c r="C134" s="120"/>
      <c r="D134" s="1001"/>
      <c r="E134" s="23">
        <v>1</v>
      </c>
      <c r="F134" s="835" t="s">
        <v>1800</v>
      </c>
      <c r="G134" s="23" t="s">
        <v>1800</v>
      </c>
      <c r="H134" s="835"/>
      <c r="I134" s="1574">
        <f>+ROUNDUP(H134*E134,0)</f>
        <v>0</v>
      </c>
      <c r="J134" s="1485"/>
      <c r="K134" s="1421">
        <f>+I134*J134</f>
        <v>0</v>
      </c>
      <c r="L134" s="176"/>
      <c r="M134" s="309"/>
    </row>
    <row r="135" spans="1:13" ht="24" customHeight="1">
      <c r="A135" s="228" t="s">
        <v>716</v>
      </c>
      <c r="B135" s="119" t="s">
        <v>4</v>
      </c>
      <c r="C135" s="120"/>
      <c r="D135" s="275" t="s">
        <v>762</v>
      </c>
      <c r="E135" s="23">
        <v>1</v>
      </c>
      <c r="F135" s="835" t="s">
        <v>1800</v>
      </c>
      <c r="G135" s="23" t="s">
        <v>1800</v>
      </c>
      <c r="H135" s="835"/>
      <c r="I135" s="1574">
        <f>+ROUNDUP(H135*E135,0)</f>
        <v>0</v>
      </c>
      <c r="J135" s="1485"/>
      <c r="K135" s="1421">
        <f>+I135*J135</f>
        <v>0</v>
      </c>
      <c r="L135" s="176"/>
      <c r="M135" s="309"/>
    </row>
    <row r="136" spans="1:13" ht="24" customHeight="1">
      <c r="A136" s="228" t="s">
        <v>717</v>
      </c>
      <c r="B136" s="119" t="s">
        <v>5</v>
      </c>
      <c r="C136" s="120"/>
      <c r="D136" s="275" t="s">
        <v>762</v>
      </c>
      <c r="E136" s="23">
        <v>1</v>
      </c>
      <c r="F136" s="835" t="s">
        <v>1800</v>
      </c>
      <c r="G136" s="23" t="s">
        <v>1800</v>
      </c>
      <c r="H136" s="835"/>
      <c r="I136" s="1574">
        <f>+ROUNDUP(H136*E136,0)</f>
        <v>0</v>
      </c>
      <c r="J136" s="1485"/>
      <c r="K136" s="1421">
        <f>+I136*J136</f>
        <v>0</v>
      </c>
      <c r="L136" s="176"/>
      <c r="M136" s="309"/>
    </row>
    <row r="137" spans="1:13" ht="24" customHeight="1" thickBot="1">
      <c r="A137" s="256" t="s">
        <v>718</v>
      </c>
      <c r="B137" s="237" t="s">
        <v>243</v>
      </c>
      <c r="C137" s="276"/>
      <c r="D137" s="855" t="s">
        <v>762</v>
      </c>
      <c r="E137" s="238">
        <v>1</v>
      </c>
      <c r="F137" s="840" t="s">
        <v>1800</v>
      </c>
      <c r="G137" s="238" t="s">
        <v>1800</v>
      </c>
      <c r="H137" s="840"/>
      <c r="I137" s="1573">
        <f>+ROUNDUP(H137*E137,0)</f>
        <v>0</v>
      </c>
      <c r="J137" s="1509"/>
      <c r="K137" s="1432">
        <f>+I137*J137</f>
        <v>0</v>
      </c>
      <c r="L137" s="277"/>
      <c r="M137" s="309"/>
    </row>
    <row r="138" ht="12" thickTop="1"/>
    <row r="139" spans="1:11" ht="12" thickBot="1">
      <c r="A139" s="1232"/>
      <c r="B139" s="1232"/>
      <c r="C139" s="1232"/>
      <c r="D139" s="1232"/>
      <c r="E139" s="1232"/>
      <c r="F139" s="1232"/>
      <c r="G139" s="1232"/>
      <c r="H139" s="1232"/>
      <c r="I139" s="829"/>
      <c r="J139" s="829"/>
      <c r="K139" s="829"/>
    </row>
    <row r="140" spans="1:13" s="5" customFormat="1" ht="12.75" thickBot="1" thickTop="1">
      <c r="A140" s="161"/>
      <c r="B140" s="1224"/>
      <c r="C140" s="1224"/>
      <c r="D140" s="1224"/>
      <c r="E140" s="1224"/>
      <c r="F140" s="1224"/>
      <c r="G140" s="1224"/>
      <c r="H140" s="1224"/>
      <c r="I140" s="1177" t="s">
        <v>1884</v>
      </c>
      <c r="J140" s="1178"/>
      <c r="K140" s="940">
        <f>+SUM(K5:K137)</f>
        <v>0</v>
      </c>
      <c r="L140" s="4"/>
      <c r="M140" s="161"/>
    </row>
    <row r="141" spans="1:13" s="5" customFormat="1" ht="12" thickTop="1">
      <c r="A141" s="161"/>
      <c r="B141" s="6"/>
      <c r="C141" s="7"/>
      <c r="D141" s="6"/>
      <c r="E141" s="7"/>
      <c r="F141" s="7"/>
      <c r="G141" s="7"/>
      <c r="H141" s="7"/>
      <c r="I141" s="7"/>
      <c r="J141" s="7"/>
      <c r="K141" s="7"/>
      <c r="L141" s="4"/>
      <c r="M141" s="161"/>
    </row>
    <row r="142" spans="2:15" ht="11.25">
      <c r="B142" s="8"/>
      <c r="C142" s="4"/>
      <c r="D142" s="9"/>
      <c r="E142" s="10"/>
      <c r="F142" s="10"/>
      <c r="G142" s="10"/>
      <c r="H142" s="10"/>
      <c r="I142" s="10"/>
      <c r="J142" s="10"/>
      <c r="K142" s="10"/>
      <c r="L142" s="11"/>
      <c r="N142" s="5"/>
      <c r="O142" s="5"/>
    </row>
    <row r="143" spans="2:15" ht="11.25">
      <c r="B143" s="9"/>
      <c r="C143" s="10"/>
      <c r="D143" s="9"/>
      <c r="E143" s="10"/>
      <c r="F143" s="10"/>
      <c r="G143" s="10"/>
      <c r="H143" s="10"/>
      <c r="I143" s="10"/>
      <c r="J143" s="10"/>
      <c r="K143" s="10"/>
      <c r="L143" s="12"/>
      <c r="N143" s="5"/>
      <c r="O143" s="5"/>
    </row>
    <row r="144" spans="2:15" ht="11.25">
      <c r="B144" s="13"/>
      <c r="C144" s="4"/>
      <c r="D144" s="14"/>
      <c r="E144" s="10"/>
      <c r="F144" s="10"/>
      <c r="G144" s="10"/>
      <c r="H144" s="10"/>
      <c r="I144" s="10"/>
      <c r="J144" s="10"/>
      <c r="K144" s="10"/>
      <c r="L144" s="1230"/>
      <c r="N144" s="5"/>
      <c r="O144" s="5"/>
    </row>
    <row r="145" spans="2:15" ht="11.25">
      <c r="B145" s="14"/>
      <c r="C145" s="10"/>
      <c r="D145" s="14"/>
      <c r="E145" s="10"/>
      <c r="F145" s="10"/>
      <c r="G145" s="10"/>
      <c r="H145" s="10"/>
      <c r="I145" s="10"/>
      <c r="J145" s="10"/>
      <c r="K145" s="10"/>
      <c r="L145" s="1230"/>
      <c r="N145" s="5"/>
      <c r="O145" s="5"/>
    </row>
    <row r="146" spans="2:15" ht="11.25">
      <c r="B146" s="13"/>
      <c r="C146" s="4"/>
      <c r="D146" s="14"/>
      <c r="E146" s="10"/>
      <c r="F146" s="10"/>
      <c r="G146" s="10"/>
      <c r="H146" s="10"/>
      <c r="I146" s="10"/>
      <c r="J146" s="10"/>
      <c r="K146" s="10"/>
      <c r="L146" s="1230"/>
      <c r="N146" s="5"/>
      <c r="O146" s="5"/>
    </row>
    <row r="147" spans="2:15" ht="11.25">
      <c r="B147" s="5"/>
      <c r="C147" s="10"/>
      <c r="D147" s="5"/>
      <c r="E147" s="5"/>
      <c r="F147" s="5"/>
      <c r="G147" s="5"/>
      <c r="H147" s="5"/>
      <c r="I147" s="5"/>
      <c r="J147" s="5"/>
      <c r="K147" s="5"/>
      <c r="L147" s="5"/>
      <c r="N147" s="5"/>
      <c r="O147" s="5"/>
    </row>
  </sheetData>
  <sheetProtection/>
  <mergeCells count="38">
    <mergeCell ref="I140:J140"/>
    <mergeCell ref="B140:H140"/>
    <mergeCell ref="L108:L109"/>
    <mergeCell ref="C15:C16"/>
    <mergeCell ref="B4:L4"/>
    <mergeCell ref="L144:L146"/>
    <mergeCell ref="B105:D105"/>
    <mergeCell ref="C108:C109"/>
    <mergeCell ref="A139:H139"/>
    <mergeCell ref="B81:D81"/>
    <mergeCell ref="C93:C94"/>
    <mergeCell ref="B66:D66"/>
    <mergeCell ref="L93:L95"/>
    <mergeCell ref="B34:D34"/>
    <mergeCell ref="B69:D69"/>
    <mergeCell ref="B57:D57"/>
    <mergeCell ref="L63:L65"/>
    <mergeCell ref="C63:C65"/>
    <mergeCell ref="M1:M3"/>
    <mergeCell ref="N30:U30"/>
    <mergeCell ref="B54:D54"/>
    <mergeCell ref="B29:D29"/>
    <mergeCell ref="B6:D6"/>
    <mergeCell ref="L15:L16"/>
    <mergeCell ref="L1:L3"/>
    <mergeCell ref="L19:L20"/>
    <mergeCell ref="C1:C3"/>
    <mergeCell ref="L22:L23"/>
    <mergeCell ref="A1:A3"/>
    <mergeCell ref="B1:B3"/>
    <mergeCell ref="D1:D3"/>
    <mergeCell ref="E1:F1"/>
    <mergeCell ref="G1:H1"/>
    <mergeCell ref="K2:K3"/>
    <mergeCell ref="E2:F2"/>
    <mergeCell ref="I1:K1"/>
    <mergeCell ref="I2:I3"/>
    <mergeCell ref="J2:J3"/>
  </mergeCells>
  <printOptions horizontalCentered="1"/>
  <pageMargins left="0.1968503937007874" right="0.1968503937007874" top="0.7480314960629921" bottom="0.6299212598425197" header="0.31496062992125984" footer="0.2362204724409449"/>
  <pageSetup fitToHeight="0" horizontalDpi="600" verticalDpi="600" orientation="landscape" paperSize="9" scale="50" r:id="rId1"/>
  <headerFooter alignWithMargins="0">
    <oddHeader>&amp;L&amp;"NewsGotT,Normal"&amp;14&amp;URecomendaciones para la Redacción de Planes Control de Calidad de Materiales en los Proyectos y Obras Lineales. Versión Mayo de 2019</oddHeader>
    <oddFooter xml:space="preserve">&amp;L&amp;"NewsGotT,Normal"&amp;10JUNTA DE ANDALUCÍA
CONSEJERÍA DE FOMENTO, INFRAESTRUCTURAS Y ORDENACIÓN DEL TERRITORIO                                                 
&amp;C    </oddFooter>
  </headerFooter>
  <rowBreaks count="1" manualBreakCount="1">
    <brk id="191" max="9" man="1"/>
  </rowBreaks>
</worksheet>
</file>

<file path=xl/worksheets/sheet3.xml><?xml version="1.0" encoding="utf-8"?>
<worksheet xmlns="http://schemas.openxmlformats.org/spreadsheetml/2006/main" xmlns:r="http://schemas.openxmlformats.org/officeDocument/2006/relationships">
  <dimension ref="A1:N241"/>
  <sheetViews>
    <sheetView zoomScale="80" zoomScaleNormal="80" zoomScaleSheetLayoutView="75" workbookViewId="0" topLeftCell="B142">
      <selection activeCell="I153" sqref="I153:I238"/>
    </sheetView>
  </sheetViews>
  <sheetFormatPr defaultColWidth="11.5" defaultRowHeight="12"/>
  <cols>
    <col min="1" max="1" width="12" style="142" customWidth="1"/>
    <col min="2" max="2" width="51.83203125" style="49" customWidth="1"/>
    <col min="3" max="3" width="4.83203125" style="48" customWidth="1"/>
    <col min="4" max="4" width="22.83203125" style="447" customWidth="1"/>
    <col min="5" max="5" width="8.33203125" style="49" customWidth="1"/>
    <col min="6" max="6" width="28" style="49" customWidth="1"/>
    <col min="7" max="7" width="25" style="49" customWidth="1"/>
    <col min="8" max="8" width="15" style="49" customWidth="1"/>
    <col min="9" max="9" width="15.16015625" style="49" customWidth="1"/>
    <col min="10" max="10" width="15.5" style="49" customWidth="1"/>
    <col min="11" max="11" width="18.83203125" style="49" customWidth="1"/>
    <col min="12" max="12" width="63.66015625" style="321" customWidth="1"/>
    <col min="13" max="13" width="12" style="142" customWidth="1"/>
    <col min="14" max="16384" width="11.5" style="49" customWidth="1"/>
  </cols>
  <sheetData>
    <row r="1" spans="1:13" ht="42.75" customHeight="1" thickTop="1">
      <c r="A1" s="1238" t="s">
        <v>270</v>
      </c>
      <c r="B1" s="1199" t="s">
        <v>290</v>
      </c>
      <c r="C1" s="1249" t="s">
        <v>254</v>
      </c>
      <c r="D1" s="1142" t="s">
        <v>262</v>
      </c>
      <c r="E1" s="1145" t="s">
        <v>1840</v>
      </c>
      <c r="F1" s="1146"/>
      <c r="G1" s="1149" t="s">
        <v>1841</v>
      </c>
      <c r="H1" s="1151"/>
      <c r="I1" s="1254" t="s">
        <v>1845</v>
      </c>
      <c r="J1" s="1255"/>
      <c r="K1" s="1256"/>
      <c r="L1" s="1260" t="s">
        <v>254</v>
      </c>
      <c r="M1" s="1248"/>
    </row>
    <row r="2" spans="1:13" ht="33" customHeight="1">
      <c r="A2" s="1239"/>
      <c r="B2" s="1200"/>
      <c r="C2" s="1250"/>
      <c r="D2" s="1143"/>
      <c r="E2" s="1252" t="s">
        <v>291</v>
      </c>
      <c r="F2" s="1253"/>
      <c r="G2" s="1274" t="s">
        <v>1833</v>
      </c>
      <c r="H2" s="1275" t="s">
        <v>1834</v>
      </c>
      <c r="I2" s="1274" t="s">
        <v>1837</v>
      </c>
      <c r="J2" s="1263" t="s">
        <v>1835</v>
      </c>
      <c r="K2" s="1265" t="s">
        <v>1836</v>
      </c>
      <c r="L2" s="1261"/>
      <c r="M2" s="1248"/>
    </row>
    <row r="3" spans="1:13" ht="33" customHeight="1" thickBot="1">
      <c r="A3" s="1240"/>
      <c r="B3" s="1201"/>
      <c r="C3" s="1251"/>
      <c r="D3" s="1144"/>
      <c r="E3" s="51" t="s">
        <v>289</v>
      </c>
      <c r="F3" s="52" t="s">
        <v>292</v>
      </c>
      <c r="G3" s="1156"/>
      <c r="H3" s="1160"/>
      <c r="I3" s="1156"/>
      <c r="J3" s="1264"/>
      <c r="K3" s="1266"/>
      <c r="L3" s="1262"/>
      <c r="M3" s="1248"/>
    </row>
    <row r="4" spans="1:13" ht="19.5" customHeight="1" thickTop="1">
      <c r="A4" s="162"/>
      <c r="B4" s="1257" t="s">
        <v>361</v>
      </c>
      <c r="C4" s="1258"/>
      <c r="D4" s="1258"/>
      <c r="E4" s="1258"/>
      <c r="F4" s="1258"/>
      <c r="G4" s="1258"/>
      <c r="H4" s="1258"/>
      <c r="I4" s="1258"/>
      <c r="J4" s="1258"/>
      <c r="K4" s="1258"/>
      <c r="L4" s="1259"/>
      <c r="M4" s="359"/>
    </row>
    <row r="5" spans="1:13" ht="12" customHeight="1">
      <c r="A5" s="157"/>
      <c r="B5" s="77" t="s">
        <v>362</v>
      </c>
      <c r="C5" s="94"/>
      <c r="D5" s="78"/>
      <c r="E5" s="96"/>
      <c r="F5" s="1010"/>
      <c r="G5" s="96"/>
      <c r="H5" s="78"/>
      <c r="I5" s="96"/>
      <c r="J5" s="78"/>
      <c r="K5" s="95"/>
      <c r="L5" s="618"/>
      <c r="M5" s="359"/>
    </row>
    <row r="6" spans="1:13" ht="12" customHeight="1">
      <c r="A6" s="157"/>
      <c r="B6" s="36" t="s">
        <v>363</v>
      </c>
      <c r="C6" s="37"/>
      <c r="D6" s="38"/>
      <c r="E6" s="40"/>
      <c r="F6" s="164"/>
      <c r="G6" s="40"/>
      <c r="H6" s="38"/>
      <c r="I6" s="40"/>
      <c r="J6" s="38"/>
      <c r="K6" s="39"/>
      <c r="L6" s="619"/>
      <c r="M6" s="359"/>
    </row>
    <row r="7" spans="1:13" ht="36" customHeight="1">
      <c r="A7" s="157"/>
      <c r="B7" s="77" t="s">
        <v>364</v>
      </c>
      <c r="C7" s="97" t="s">
        <v>301</v>
      </c>
      <c r="D7" s="78"/>
      <c r="E7" s="96"/>
      <c r="F7" s="1010"/>
      <c r="G7" s="96"/>
      <c r="H7" s="78"/>
      <c r="I7" s="96"/>
      <c r="J7" s="78"/>
      <c r="K7" s="95"/>
      <c r="L7" s="774" t="s">
        <v>790</v>
      </c>
      <c r="M7" s="359"/>
    </row>
    <row r="8" spans="1:13" ht="24" customHeight="1">
      <c r="A8" s="228" t="s">
        <v>1090</v>
      </c>
      <c r="B8" s="259" t="s">
        <v>610</v>
      </c>
      <c r="C8" s="97" t="s">
        <v>301</v>
      </c>
      <c r="D8" s="78"/>
      <c r="E8" s="24">
        <v>1</v>
      </c>
      <c r="F8" s="109" t="s">
        <v>261</v>
      </c>
      <c r="G8" s="24" t="s">
        <v>261</v>
      </c>
      <c r="H8" s="842"/>
      <c r="I8" s="1580">
        <f>+ROUNDUP(H8*E8,0)</f>
        <v>0</v>
      </c>
      <c r="J8" s="1501"/>
      <c r="K8" s="1421">
        <f>+I8*J8</f>
        <v>0</v>
      </c>
      <c r="L8" s="620" t="s">
        <v>791</v>
      </c>
      <c r="M8" s="359"/>
    </row>
    <row r="9" spans="1:13" ht="12" customHeight="1">
      <c r="A9" s="157" t="s">
        <v>714</v>
      </c>
      <c r="B9" s="172" t="s">
        <v>365</v>
      </c>
      <c r="C9" s="98"/>
      <c r="D9" s="33" t="s">
        <v>251</v>
      </c>
      <c r="E9" s="24">
        <v>1</v>
      </c>
      <c r="F9" s="109" t="s">
        <v>1458</v>
      </c>
      <c r="G9" s="24" t="s">
        <v>1458</v>
      </c>
      <c r="H9" s="28"/>
      <c r="I9" s="1580">
        <f aca="true" t="shared" si="0" ref="I9:I21">+ROUNDUP(H9*E9,0)</f>
        <v>0</v>
      </c>
      <c r="J9" s="1501"/>
      <c r="K9" s="1421">
        <f aca="true" t="shared" si="1" ref="K9:K21">+I9*J9</f>
        <v>0</v>
      </c>
      <c r="L9" s="620"/>
      <c r="M9" s="359"/>
    </row>
    <row r="10" spans="1:13" ht="24" customHeight="1">
      <c r="A10" s="157" t="s">
        <v>800</v>
      </c>
      <c r="B10" s="172" t="s">
        <v>784</v>
      </c>
      <c r="C10" s="98"/>
      <c r="D10" s="33" t="s">
        <v>1816</v>
      </c>
      <c r="E10" s="24">
        <v>1</v>
      </c>
      <c r="F10" s="109" t="s">
        <v>1458</v>
      </c>
      <c r="G10" s="24" t="s">
        <v>1458</v>
      </c>
      <c r="H10" s="28"/>
      <c r="I10" s="1580">
        <f t="shared" si="0"/>
        <v>0</v>
      </c>
      <c r="J10" s="1501"/>
      <c r="K10" s="1421">
        <f t="shared" si="1"/>
        <v>0</v>
      </c>
      <c r="L10" s="620"/>
      <c r="M10" s="359"/>
    </row>
    <row r="11" spans="1:13" ht="12" customHeight="1">
      <c r="A11" s="157" t="s">
        <v>691</v>
      </c>
      <c r="B11" s="172" t="s">
        <v>366</v>
      </c>
      <c r="C11" s="98"/>
      <c r="D11" s="173" t="s">
        <v>253</v>
      </c>
      <c r="E11" s="24">
        <v>1</v>
      </c>
      <c r="F11" s="109" t="s">
        <v>261</v>
      </c>
      <c r="G11" s="24" t="s">
        <v>261</v>
      </c>
      <c r="H11" s="842"/>
      <c r="I11" s="1580">
        <f t="shared" si="0"/>
        <v>0</v>
      </c>
      <c r="J11" s="1501"/>
      <c r="K11" s="1421">
        <f t="shared" si="1"/>
        <v>0</v>
      </c>
      <c r="L11" s="615"/>
      <c r="M11" s="359"/>
    </row>
    <row r="12" spans="1:13" ht="12" customHeight="1">
      <c r="A12" s="157" t="s">
        <v>777</v>
      </c>
      <c r="B12" s="172" t="s">
        <v>367</v>
      </c>
      <c r="C12" s="98" t="s">
        <v>301</v>
      </c>
      <c r="D12" s="173" t="s">
        <v>368</v>
      </c>
      <c r="E12" s="24"/>
      <c r="F12" s="109" t="s">
        <v>1458</v>
      </c>
      <c r="G12" s="24" t="s">
        <v>1458</v>
      </c>
      <c r="H12" s="28"/>
      <c r="I12" s="1580">
        <f t="shared" si="0"/>
        <v>0</v>
      </c>
      <c r="J12" s="1501"/>
      <c r="K12" s="1421">
        <f t="shared" si="1"/>
        <v>0</v>
      </c>
      <c r="L12" s="620" t="s">
        <v>369</v>
      </c>
      <c r="M12" s="359"/>
    </row>
    <row r="13" spans="1:13" ht="12" customHeight="1">
      <c r="A13" s="157" t="s">
        <v>775</v>
      </c>
      <c r="B13" s="34" t="s">
        <v>808</v>
      </c>
      <c r="C13" s="99"/>
      <c r="D13" s="173" t="s">
        <v>1353</v>
      </c>
      <c r="E13" s="24">
        <v>1</v>
      </c>
      <c r="F13" s="109" t="s">
        <v>1458</v>
      </c>
      <c r="G13" s="24" t="s">
        <v>1458</v>
      </c>
      <c r="H13" s="28"/>
      <c r="I13" s="1580">
        <f t="shared" si="0"/>
        <v>0</v>
      </c>
      <c r="J13" s="1501"/>
      <c r="K13" s="1421">
        <f t="shared" si="1"/>
        <v>0</v>
      </c>
      <c r="L13" s="621"/>
      <c r="M13" s="360"/>
    </row>
    <row r="14" spans="1:13" ht="12" customHeight="1">
      <c r="A14" s="157" t="s">
        <v>779</v>
      </c>
      <c r="B14" s="172" t="s">
        <v>371</v>
      </c>
      <c r="C14" s="100"/>
      <c r="D14" s="33" t="s">
        <v>948</v>
      </c>
      <c r="E14" s="101">
        <v>1</v>
      </c>
      <c r="F14" s="1011" t="s">
        <v>261</v>
      </c>
      <c r="G14" s="1018" t="s">
        <v>261</v>
      </c>
      <c r="H14" s="842"/>
      <c r="I14" s="1580">
        <f t="shared" si="0"/>
        <v>0</v>
      </c>
      <c r="J14" s="1501"/>
      <c r="K14" s="1421">
        <f t="shared" si="1"/>
        <v>0</v>
      </c>
      <c r="L14" s="622"/>
      <c r="M14" s="359"/>
    </row>
    <row r="15" spans="1:13" ht="12" customHeight="1">
      <c r="A15" s="157" t="s">
        <v>781</v>
      </c>
      <c r="B15" s="172" t="s">
        <v>372</v>
      </c>
      <c r="C15" s="100"/>
      <c r="D15" s="33" t="s">
        <v>952</v>
      </c>
      <c r="E15" s="24">
        <v>1</v>
      </c>
      <c r="F15" s="109" t="s">
        <v>261</v>
      </c>
      <c r="G15" s="24" t="s">
        <v>261</v>
      </c>
      <c r="H15" s="842"/>
      <c r="I15" s="1580">
        <f t="shared" si="0"/>
        <v>0</v>
      </c>
      <c r="J15" s="1501"/>
      <c r="K15" s="1421">
        <f t="shared" si="1"/>
        <v>0</v>
      </c>
      <c r="L15" s="620"/>
      <c r="M15" s="359"/>
    </row>
    <row r="16" spans="1:13" ht="12" customHeight="1">
      <c r="A16" s="157" t="s">
        <v>699</v>
      </c>
      <c r="B16" s="312" t="s">
        <v>373</v>
      </c>
      <c r="C16" s="98"/>
      <c r="D16" s="33" t="s">
        <v>1900</v>
      </c>
      <c r="E16" s="24">
        <v>1</v>
      </c>
      <c r="F16" s="109" t="s">
        <v>261</v>
      </c>
      <c r="G16" s="24" t="s">
        <v>261</v>
      </c>
      <c r="H16" s="842"/>
      <c r="I16" s="1580">
        <f t="shared" si="0"/>
        <v>0</v>
      </c>
      <c r="J16" s="1501"/>
      <c r="K16" s="1421">
        <f t="shared" si="1"/>
        <v>0</v>
      </c>
      <c r="L16" s="620"/>
      <c r="M16" s="359"/>
    </row>
    <row r="17" spans="1:13" ht="12" customHeight="1">
      <c r="A17" s="157" t="s">
        <v>780</v>
      </c>
      <c r="B17" s="312" t="s">
        <v>374</v>
      </c>
      <c r="C17" s="98"/>
      <c r="D17" s="33" t="s">
        <v>958</v>
      </c>
      <c r="E17" s="24">
        <v>1</v>
      </c>
      <c r="F17" s="109" t="s">
        <v>261</v>
      </c>
      <c r="G17" s="24" t="s">
        <v>261</v>
      </c>
      <c r="H17" s="842"/>
      <c r="I17" s="1580">
        <f t="shared" si="0"/>
        <v>0</v>
      </c>
      <c r="J17" s="1501"/>
      <c r="K17" s="1421">
        <f t="shared" si="1"/>
        <v>0</v>
      </c>
      <c r="L17" s="621"/>
      <c r="M17" s="359"/>
    </row>
    <row r="18" spans="1:13" s="262" customFormat="1" ht="12" customHeight="1">
      <c r="A18" s="260" t="s">
        <v>734</v>
      </c>
      <c r="B18" s="172" t="s">
        <v>375</v>
      </c>
      <c r="C18" s="100" t="s">
        <v>301</v>
      </c>
      <c r="D18" s="33" t="s">
        <v>376</v>
      </c>
      <c r="E18" s="261">
        <v>1</v>
      </c>
      <c r="F18" s="1012" t="s">
        <v>261</v>
      </c>
      <c r="G18" s="1019" t="s">
        <v>261</v>
      </c>
      <c r="H18" s="843"/>
      <c r="I18" s="1580">
        <f t="shared" si="0"/>
        <v>0</v>
      </c>
      <c r="J18" s="1501"/>
      <c r="K18" s="1421">
        <f t="shared" si="1"/>
        <v>0</v>
      </c>
      <c r="L18" s="620" t="s">
        <v>377</v>
      </c>
      <c r="M18" s="361"/>
    </row>
    <row r="19" spans="1:13" ht="24" customHeight="1">
      <c r="A19" s="157" t="s">
        <v>782</v>
      </c>
      <c r="B19" s="20" t="s">
        <v>380</v>
      </c>
      <c r="C19" s="98" t="s">
        <v>301</v>
      </c>
      <c r="D19" s="33" t="s">
        <v>381</v>
      </c>
      <c r="E19" s="24"/>
      <c r="F19" s="109" t="s">
        <v>261</v>
      </c>
      <c r="G19" s="24" t="s">
        <v>261</v>
      </c>
      <c r="H19" s="842"/>
      <c r="I19" s="1580">
        <f t="shared" si="0"/>
        <v>0</v>
      </c>
      <c r="J19" s="1501"/>
      <c r="K19" s="1421">
        <f t="shared" si="1"/>
        <v>0</v>
      </c>
      <c r="L19" s="774" t="s">
        <v>1575</v>
      </c>
      <c r="M19" s="359"/>
    </row>
    <row r="20" spans="1:13" ht="24" customHeight="1">
      <c r="A20" s="157" t="s">
        <v>778</v>
      </c>
      <c r="B20" s="20" t="s">
        <v>382</v>
      </c>
      <c r="C20" s="98" t="s">
        <v>301</v>
      </c>
      <c r="D20" s="423" t="s">
        <v>970</v>
      </c>
      <c r="E20" s="24"/>
      <c r="F20" s="109" t="s">
        <v>261</v>
      </c>
      <c r="G20" s="24" t="s">
        <v>261</v>
      </c>
      <c r="H20" s="842"/>
      <c r="I20" s="1580">
        <f t="shared" si="0"/>
        <v>0</v>
      </c>
      <c r="J20" s="1501"/>
      <c r="K20" s="1421">
        <f t="shared" si="1"/>
        <v>0</v>
      </c>
      <c r="L20" s="774" t="s">
        <v>1576</v>
      </c>
      <c r="M20" s="359"/>
    </row>
    <row r="21" spans="1:13" ht="12" customHeight="1">
      <c r="A21" s="157" t="s">
        <v>801</v>
      </c>
      <c r="B21" s="20" t="s">
        <v>786</v>
      </c>
      <c r="C21" s="98" t="s">
        <v>301</v>
      </c>
      <c r="D21" s="33" t="s">
        <v>787</v>
      </c>
      <c r="E21" s="24"/>
      <c r="F21" s="109" t="s">
        <v>261</v>
      </c>
      <c r="G21" s="24" t="s">
        <v>261</v>
      </c>
      <c r="H21" s="842"/>
      <c r="I21" s="1580">
        <f t="shared" si="0"/>
        <v>0</v>
      </c>
      <c r="J21" s="1501"/>
      <c r="K21" s="1421">
        <f t="shared" si="1"/>
        <v>0</v>
      </c>
      <c r="L21" s="620" t="s">
        <v>788</v>
      </c>
      <c r="M21" s="359"/>
    </row>
    <row r="22" spans="1:13" ht="60" customHeight="1">
      <c r="A22" s="157"/>
      <c r="B22" s="77" t="s">
        <v>383</v>
      </c>
      <c r="C22" s="351" t="s">
        <v>301</v>
      </c>
      <c r="D22" s="78"/>
      <c r="E22" s="96"/>
      <c r="F22" s="1010"/>
      <c r="G22" s="96"/>
      <c r="H22" s="78"/>
      <c r="I22" s="1581"/>
      <c r="J22" s="1510"/>
      <c r="K22" s="1434"/>
      <c r="L22" s="774" t="s">
        <v>1577</v>
      </c>
      <c r="M22" s="359"/>
    </row>
    <row r="23" spans="1:13" ht="24" customHeight="1">
      <c r="A23" s="228" t="s">
        <v>1090</v>
      </c>
      <c r="B23" s="259" t="s">
        <v>610</v>
      </c>
      <c r="C23" s="97" t="s">
        <v>301</v>
      </c>
      <c r="D23" s="78"/>
      <c r="E23" s="24">
        <v>1</v>
      </c>
      <c r="F23" s="109" t="s">
        <v>261</v>
      </c>
      <c r="G23" s="24" t="s">
        <v>261</v>
      </c>
      <c r="H23" s="842"/>
      <c r="I23" s="1580">
        <f aca="true" t="shared" si="2" ref="I23:I35">+ROUNDUP(H23*E23,0)</f>
        <v>0</v>
      </c>
      <c r="J23" s="1501"/>
      <c r="K23" s="1421">
        <f aca="true" t="shared" si="3" ref="K23:K35">+I23*J23</f>
        <v>0</v>
      </c>
      <c r="L23" s="620" t="s">
        <v>791</v>
      </c>
      <c r="M23" s="359"/>
    </row>
    <row r="24" spans="1:13" ht="12" customHeight="1">
      <c r="A24" s="139" t="s">
        <v>773</v>
      </c>
      <c r="B24" s="312" t="s">
        <v>384</v>
      </c>
      <c r="C24" s="98"/>
      <c r="D24" s="33" t="s">
        <v>385</v>
      </c>
      <c r="E24" s="24">
        <v>1</v>
      </c>
      <c r="F24" s="109" t="s">
        <v>1458</v>
      </c>
      <c r="G24" s="24" t="s">
        <v>1458</v>
      </c>
      <c r="H24" s="28"/>
      <c r="I24" s="1580">
        <f t="shared" si="2"/>
        <v>0</v>
      </c>
      <c r="J24" s="1501"/>
      <c r="K24" s="1421">
        <f t="shared" si="3"/>
        <v>0</v>
      </c>
      <c r="L24" s="619"/>
      <c r="M24" s="362"/>
    </row>
    <row r="25" spans="1:13" ht="12" customHeight="1">
      <c r="A25" s="157" t="s">
        <v>714</v>
      </c>
      <c r="B25" s="172" t="s">
        <v>365</v>
      </c>
      <c r="C25" s="98" t="s">
        <v>301</v>
      </c>
      <c r="D25" s="33" t="s">
        <v>251</v>
      </c>
      <c r="E25" s="24">
        <v>1</v>
      </c>
      <c r="F25" s="109" t="s">
        <v>1458</v>
      </c>
      <c r="G25" s="24" t="s">
        <v>1458</v>
      </c>
      <c r="H25" s="28"/>
      <c r="I25" s="1580">
        <f t="shared" si="2"/>
        <v>0</v>
      </c>
      <c r="J25" s="1501"/>
      <c r="K25" s="1421">
        <f t="shared" si="3"/>
        <v>0</v>
      </c>
      <c r="L25" s="620" t="s">
        <v>789</v>
      </c>
      <c r="M25" s="362"/>
    </row>
    <row r="26" spans="1:14" ht="24" customHeight="1">
      <c r="A26" s="157" t="s">
        <v>800</v>
      </c>
      <c r="B26" s="172" t="s">
        <v>784</v>
      </c>
      <c r="C26" s="98"/>
      <c r="D26" s="33" t="s">
        <v>1816</v>
      </c>
      <c r="E26" s="24">
        <v>1</v>
      </c>
      <c r="F26" s="109" t="s">
        <v>1458</v>
      </c>
      <c r="G26" s="24" t="s">
        <v>1458</v>
      </c>
      <c r="H26" s="28"/>
      <c r="I26" s="1580">
        <f t="shared" si="2"/>
        <v>0</v>
      </c>
      <c r="J26" s="1501"/>
      <c r="K26" s="1421">
        <f t="shared" si="3"/>
        <v>0</v>
      </c>
      <c r="L26" s="620"/>
      <c r="M26" s="359"/>
      <c r="N26" s="315"/>
    </row>
    <row r="27" spans="1:13" ht="12" customHeight="1">
      <c r="A27" s="157" t="s">
        <v>779</v>
      </c>
      <c r="B27" s="172" t="s">
        <v>371</v>
      </c>
      <c r="C27" s="1267" t="s">
        <v>301</v>
      </c>
      <c r="D27" s="33" t="s">
        <v>948</v>
      </c>
      <c r="E27" s="101">
        <v>1</v>
      </c>
      <c r="F27" s="1011" t="s">
        <v>261</v>
      </c>
      <c r="G27" s="1018" t="s">
        <v>261</v>
      </c>
      <c r="H27" s="842"/>
      <c r="I27" s="1580">
        <f t="shared" si="2"/>
        <v>0</v>
      </c>
      <c r="J27" s="1501"/>
      <c r="K27" s="1421">
        <f t="shared" si="3"/>
        <v>0</v>
      </c>
      <c r="L27" s="1241" t="s">
        <v>785</v>
      </c>
      <c r="M27" s="359"/>
    </row>
    <row r="28" spans="1:13" ht="12" customHeight="1">
      <c r="A28" s="157" t="s">
        <v>781</v>
      </c>
      <c r="B28" s="172" t="s">
        <v>372</v>
      </c>
      <c r="C28" s="1268"/>
      <c r="D28" s="33" t="s">
        <v>952</v>
      </c>
      <c r="E28" s="24">
        <v>1</v>
      </c>
      <c r="F28" s="109" t="s">
        <v>261</v>
      </c>
      <c r="G28" s="24" t="s">
        <v>261</v>
      </c>
      <c r="H28" s="842"/>
      <c r="I28" s="1580">
        <f t="shared" si="2"/>
        <v>0</v>
      </c>
      <c r="J28" s="1501"/>
      <c r="K28" s="1421">
        <f t="shared" si="3"/>
        <v>0</v>
      </c>
      <c r="L28" s="1242"/>
      <c r="M28" s="359"/>
    </row>
    <row r="29" spans="1:13" ht="12" customHeight="1">
      <c r="A29" s="157" t="s">
        <v>699</v>
      </c>
      <c r="B29" s="312" t="s">
        <v>373</v>
      </c>
      <c r="C29" s="1269"/>
      <c r="D29" s="33" t="s">
        <v>1900</v>
      </c>
      <c r="E29" s="24">
        <v>1</v>
      </c>
      <c r="F29" s="109" t="s">
        <v>261</v>
      </c>
      <c r="G29" s="24" t="s">
        <v>261</v>
      </c>
      <c r="H29" s="842"/>
      <c r="I29" s="1580">
        <f t="shared" si="2"/>
        <v>0</v>
      </c>
      <c r="J29" s="1501"/>
      <c r="K29" s="1421">
        <f t="shared" si="3"/>
        <v>0</v>
      </c>
      <c r="L29" s="1243"/>
      <c r="M29" s="359"/>
    </row>
    <row r="30" spans="1:13" ht="12" customHeight="1">
      <c r="A30" s="157" t="s">
        <v>776</v>
      </c>
      <c r="B30" s="172" t="s">
        <v>386</v>
      </c>
      <c r="C30" s="98"/>
      <c r="D30" s="33" t="s">
        <v>387</v>
      </c>
      <c r="E30" s="24">
        <v>1</v>
      </c>
      <c r="F30" s="109" t="s">
        <v>1458</v>
      </c>
      <c r="G30" s="24" t="s">
        <v>1458</v>
      </c>
      <c r="H30" s="28"/>
      <c r="I30" s="1580">
        <f t="shared" si="2"/>
        <v>0</v>
      </c>
      <c r="J30" s="1501"/>
      <c r="K30" s="1421">
        <f t="shared" si="3"/>
        <v>0</v>
      </c>
      <c r="L30" s="620"/>
      <c r="M30" s="359"/>
    </row>
    <row r="31" spans="1:13" ht="12" customHeight="1">
      <c r="A31" s="157" t="s">
        <v>775</v>
      </c>
      <c r="B31" s="34" t="s">
        <v>808</v>
      </c>
      <c r="C31" s="99"/>
      <c r="D31" s="33" t="s">
        <v>1354</v>
      </c>
      <c r="E31" s="23">
        <v>1</v>
      </c>
      <c r="F31" s="109" t="s">
        <v>1458</v>
      </c>
      <c r="G31" s="24" t="s">
        <v>1458</v>
      </c>
      <c r="H31" s="28"/>
      <c r="I31" s="1580">
        <f t="shared" si="2"/>
        <v>0</v>
      </c>
      <c r="J31" s="1501"/>
      <c r="K31" s="1421">
        <f t="shared" si="3"/>
        <v>0</v>
      </c>
      <c r="L31" s="623"/>
      <c r="M31" s="359"/>
    </row>
    <row r="32" spans="1:13" ht="12" customHeight="1">
      <c r="A32" s="157" t="s">
        <v>774</v>
      </c>
      <c r="B32" s="312" t="s">
        <v>388</v>
      </c>
      <c r="C32" s="98"/>
      <c r="D32" s="33" t="s">
        <v>252</v>
      </c>
      <c r="E32" s="24">
        <v>1</v>
      </c>
      <c r="F32" s="109" t="s">
        <v>261</v>
      </c>
      <c r="G32" s="24" t="s">
        <v>261</v>
      </c>
      <c r="H32" s="842"/>
      <c r="I32" s="1580">
        <f t="shared" si="2"/>
        <v>0</v>
      </c>
      <c r="J32" s="1501"/>
      <c r="K32" s="1421">
        <f t="shared" si="3"/>
        <v>0</v>
      </c>
      <c r="L32" s="620"/>
      <c r="M32" s="359"/>
    </row>
    <row r="33" spans="1:13" ht="24" customHeight="1">
      <c r="A33" s="157" t="s">
        <v>782</v>
      </c>
      <c r="B33" s="20" t="s">
        <v>380</v>
      </c>
      <c r="C33" s="98" t="s">
        <v>301</v>
      </c>
      <c r="D33" s="33" t="s">
        <v>381</v>
      </c>
      <c r="E33" s="24"/>
      <c r="F33" s="109" t="s">
        <v>261</v>
      </c>
      <c r="G33" s="24" t="s">
        <v>261</v>
      </c>
      <c r="H33" s="842"/>
      <c r="I33" s="1580">
        <f t="shared" si="2"/>
        <v>0</v>
      </c>
      <c r="J33" s="1501"/>
      <c r="K33" s="1421">
        <f t="shared" si="3"/>
        <v>0</v>
      </c>
      <c r="L33" s="774" t="s">
        <v>1575</v>
      </c>
      <c r="M33" s="359"/>
    </row>
    <row r="34" spans="1:13" ht="24" customHeight="1">
      <c r="A34" s="157" t="s">
        <v>778</v>
      </c>
      <c r="B34" s="20" t="s">
        <v>382</v>
      </c>
      <c r="C34" s="98" t="s">
        <v>301</v>
      </c>
      <c r="D34" s="423" t="s">
        <v>970</v>
      </c>
      <c r="E34" s="24"/>
      <c r="F34" s="109" t="s">
        <v>261</v>
      </c>
      <c r="G34" s="24" t="s">
        <v>261</v>
      </c>
      <c r="H34" s="842"/>
      <c r="I34" s="1580">
        <f t="shared" si="2"/>
        <v>0</v>
      </c>
      <c r="J34" s="1501"/>
      <c r="K34" s="1421">
        <f t="shared" si="3"/>
        <v>0</v>
      </c>
      <c r="L34" s="774" t="s">
        <v>1576</v>
      </c>
      <c r="M34" s="359"/>
    </row>
    <row r="35" spans="1:13" ht="36" customHeight="1">
      <c r="A35" s="260" t="s">
        <v>734</v>
      </c>
      <c r="B35" s="172" t="s">
        <v>375</v>
      </c>
      <c r="C35" s="98" t="s">
        <v>301</v>
      </c>
      <c r="D35" s="33" t="s">
        <v>376</v>
      </c>
      <c r="E35" s="101"/>
      <c r="F35" s="1011" t="s">
        <v>261</v>
      </c>
      <c r="G35" s="1018" t="s">
        <v>261</v>
      </c>
      <c r="H35" s="844"/>
      <c r="I35" s="1580">
        <f t="shared" si="2"/>
        <v>0</v>
      </c>
      <c r="J35" s="1501"/>
      <c r="K35" s="1421">
        <f t="shared" si="3"/>
        <v>0</v>
      </c>
      <c r="L35" s="774" t="s">
        <v>389</v>
      </c>
      <c r="M35" s="359"/>
    </row>
    <row r="36" spans="1:13" ht="12" customHeight="1">
      <c r="A36" s="157"/>
      <c r="B36" s="65" t="s">
        <v>390</v>
      </c>
      <c r="C36" s="103"/>
      <c r="D36" s="71"/>
      <c r="E36" s="104"/>
      <c r="F36" s="1013"/>
      <c r="G36" s="104"/>
      <c r="H36" s="71"/>
      <c r="I36" s="1582"/>
      <c r="J36" s="1511"/>
      <c r="K36" s="1435"/>
      <c r="L36" s="624"/>
      <c r="M36" s="359"/>
    </row>
    <row r="37" spans="1:13" s="105" customFormat="1" ht="12" customHeight="1">
      <c r="A37" s="136" t="s">
        <v>667</v>
      </c>
      <c r="B37" s="20" t="s">
        <v>391</v>
      </c>
      <c r="C37" s="1175" t="s">
        <v>301</v>
      </c>
      <c r="D37" s="848" t="s">
        <v>392</v>
      </c>
      <c r="E37" s="24"/>
      <c r="F37" s="109" t="s">
        <v>30</v>
      </c>
      <c r="G37" s="24" t="s">
        <v>30</v>
      </c>
      <c r="H37" s="28"/>
      <c r="I37" s="1580">
        <f aca="true" t="shared" si="4" ref="I37:I42">+ROUNDUP(H37*E37,0)</f>
        <v>0</v>
      </c>
      <c r="J37" s="1501"/>
      <c r="K37" s="1421">
        <f aca="true" t="shared" si="5" ref="K37:K42">+I37*J37</f>
        <v>0</v>
      </c>
      <c r="L37" s="1233" t="s">
        <v>98</v>
      </c>
      <c r="M37" s="362"/>
    </row>
    <row r="38" spans="1:13" s="105" customFormat="1" ht="12" customHeight="1">
      <c r="A38" s="136" t="s">
        <v>668</v>
      </c>
      <c r="B38" s="20" t="s">
        <v>396</v>
      </c>
      <c r="C38" s="1186"/>
      <c r="D38" s="848" t="s">
        <v>397</v>
      </c>
      <c r="E38" s="24"/>
      <c r="F38" s="109" t="s">
        <v>30</v>
      </c>
      <c r="G38" s="24" t="s">
        <v>30</v>
      </c>
      <c r="H38" s="28"/>
      <c r="I38" s="1580">
        <f t="shared" si="4"/>
        <v>0</v>
      </c>
      <c r="J38" s="1501"/>
      <c r="K38" s="1421">
        <f t="shared" si="5"/>
        <v>0</v>
      </c>
      <c r="L38" s="1234"/>
      <c r="M38" s="362"/>
    </row>
    <row r="39" spans="1:13" s="105" customFormat="1" ht="12" customHeight="1">
      <c r="A39" s="136" t="s">
        <v>669</v>
      </c>
      <c r="B39" s="20" t="s">
        <v>398</v>
      </c>
      <c r="C39" s="1186"/>
      <c r="D39" s="849" t="s">
        <v>399</v>
      </c>
      <c r="E39" s="24"/>
      <c r="F39" s="109" t="s">
        <v>30</v>
      </c>
      <c r="G39" s="24" t="s">
        <v>30</v>
      </c>
      <c r="H39" s="28"/>
      <c r="I39" s="1580">
        <f t="shared" si="4"/>
        <v>0</v>
      </c>
      <c r="J39" s="1501"/>
      <c r="K39" s="1421">
        <f t="shared" si="5"/>
        <v>0</v>
      </c>
      <c r="L39" s="1234"/>
      <c r="M39" s="362"/>
    </row>
    <row r="40" spans="1:13" s="105" customFormat="1" ht="12" customHeight="1">
      <c r="A40" s="136" t="s">
        <v>670</v>
      </c>
      <c r="B40" s="20" t="s">
        <v>268</v>
      </c>
      <c r="C40" s="1186"/>
      <c r="D40" s="849" t="s">
        <v>10</v>
      </c>
      <c r="E40" s="24"/>
      <c r="F40" s="109" t="s">
        <v>30</v>
      </c>
      <c r="G40" s="24" t="s">
        <v>30</v>
      </c>
      <c r="H40" s="28"/>
      <c r="I40" s="1580">
        <f t="shared" si="4"/>
        <v>0</v>
      </c>
      <c r="J40" s="1501"/>
      <c r="K40" s="1421">
        <f t="shared" si="5"/>
        <v>0</v>
      </c>
      <c r="L40" s="1234"/>
      <c r="M40" s="362"/>
    </row>
    <row r="41" spans="1:13" s="105" customFormat="1" ht="24" customHeight="1">
      <c r="A41" s="136" t="s">
        <v>671</v>
      </c>
      <c r="B41" s="20" t="s">
        <v>400</v>
      </c>
      <c r="C41" s="1186"/>
      <c r="D41" s="849" t="s">
        <v>401</v>
      </c>
      <c r="E41" s="24"/>
      <c r="F41" s="109" t="s">
        <v>30</v>
      </c>
      <c r="G41" s="24" t="s">
        <v>30</v>
      </c>
      <c r="H41" s="28"/>
      <c r="I41" s="1580">
        <f t="shared" si="4"/>
        <v>0</v>
      </c>
      <c r="J41" s="1501"/>
      <c r="K41" s="1421">
        <f t="shared" si="5"/>
        <v>0</v>
      </c>
      <c r="L41" s="1234"/>
      <c r="M41" s="362"/>
    </row>
    <row r="42" spans="1:13" s="105" customFormat="1" ht="12" customHeight="1">
      <c r="A42" s="136" t="s">
        <v>672</v>
      </c>
      <c r="B42" s="27" t="s">
        <v>402</v>
      </c>
      <c r="C42" s="1176"/>
      <c r="D42" s="849" t="s">
        <v>9</v>
      </c>
      <c r="E42" s="24"/>
      <c r="F42" s="109" t="s">
        <v>30</v>
      </c>
      <c r="G42" s="24" t="s">
        <v>30</v>
      </c>
      <c r="H42" s="28"/>
      <c r="I42" s="1580">
        <f t="shared" si="4"/>
        <v>0</v>
      </c>
      <c r="J42" s="1501"/>
      <c r="K42" s="1421">
        <f t="shared" si="5"/>
        <v>0</v>
      </c>
      <c r="L42" s="1235"/>
      <c r="M42" s="362"/>
    </row>
    <row r="43" spans="1:13" ht="12" customHeight="1">
      <c r="A43" s="157"/>
      <c r="B43" s="65" t="s">
        <v>403</v>
      </c>
      <c r="C43" s="103"/>
      <c r="D43" s="71"/>
      <c r="E43" s="104"/>
      <c r="F43" s="1013"/>
      <c r="G43" s="104"/>
      <c r="H43" s="71"/>
      <c r="I43" s="1582"/>
      <c r="J43" s="1511"/>
      <c r="K43" s="1435"/>
      <c r="L43" s="624"/>
      <c r="M43" s="359"/>
    </row>
    <row r="44" spans="1:13" s="105" customFormat="1" ht="24" customHeight="1">
      <c r="A44" s="228" t="s">
        <v>1090</v>
      </c>
      <c r="B44" s="140" t="s">
        <v>611</v>
      </c>
      <c r="C44" s="143"/>
      <c r="D44" s="279" t="s">
        <v>740</v>
      </c>
      <c r="E44" s="178" t="s">
        <v>395</v>
      </c>
      <c r="F44" s="818" t="s">
        <v>261</v>
      </c>
      <c r="G44" s="178" t="s">
        <v>261</v>
      </c>
      <c r="H44" s="120"/>
      <c r="I44" s="1580">
        <f aca="true" t="shared" si="6" ref="I44:I53">+ROUNDUP(H44*E44,0)</f>
        <v>0</v>
      </c>
      <c r="J44" s="1501"/>
      <c r="K44" s="1421">
        <f aca="true" t="shared" si="7" ref="K44:K53">+I44*J44</f>
        <v>0</v>
      </c>
      <c r="L44" s="575"/>
      <c r="M44" s="362"/>
    </row>
    <row r="45" spans="1:13" s="105" customFormat="1" ht="12" customHeight="1">
      <c r="A45" s="136" t="s">
        <v>656</v>
      </c>
      <c r="B45" s="140" t="s">
        <v>605</v>
      </c>
      <c r="C45" s="1134" t="s">
        <v>301</v>
      </c>
      <c r="D45" s="144" t="s">
        <v>406</v>
      </c>
      <c r="E45" s="23">
        <v>1</v>
      </c>
      <c r="F45" s="1001" t="s">
        <v>14</v>
      </c>
      <c r="G45" s="23" t="s">
        <v>14</v>
      </c>
      <c r="H45" s="120"/>
      <c r="I45" s="1580">
        <f t="shared" si="6"/>
        <v>0</v>
      </c>
      <c r="J45" s="1501"/>
      <c r="K45" s="1421">
        <f t="shared" si="7"/>
        <v>0</v>
      </c>
      <c r="L45" s="1245" t="s">
        <v>1409</v>
      </c>
      <c r="M45" s="363"/>
    </row>
    <row r="46" spans="1:13" s="105" customFormat="1" ht="12" customHeight="1">
      <c r="A46" s="136" t="s">
        <v>657</v>
      </c>
      <c r="B46" s="119" t="s">
        <v>522</v>
      </c>
      <c r="C46" s="1135"/>
      <c r="D46" s="144" t="s">
        <v>404</v>
      </c>
      <c r="E46" s="23"/>
      <c r="F46" s="1001" t="s">
        <v>14</v>
      </c>
      <c r="G46" s="23" t="s">
        <v>14</v>
      </c>
      <c r="H46" s="120"/>
      <c r="I46" s="1580">
        <f t="shared" si="6"/>
        <v>0</v>
      </c>
      <c r="J46" s="1501"/>
      <c r="K46" s="1421">
        <f t="shared" si="7"/>
        <v>0</v>
      </c>
      <c r="L46" s="1246"/>
      <c r="M46" s="363"/>
    </row>
    <row r="47" spans="1:13" s="105" customFormat="1" ht="24" customHeight="1">
      <c r="A47" s="136" t="s">
        <v>658</v>
      </c>
      <c r="B47" s="140" t="s">
        <v>1452</v>
      </c>
      <c r="C47" s="143" t="s">
        <v>616</v>
      </c>
      <c r="D47" s="144" t="s">
        <v>606</v>
      </c>
      <c r="E47" s="23"/>
      <c r="F47" s="1001" t="s">
        <v>14</v>
      </c>
      <c r="G47" s="23" t="s">
        <v>14</v>
      </c>
      <c r="H47" s="120"/>
      <c r="I47" s="1580">
        <f t="shared" si="6"/>
        <v>0</v>
      </c>
      <c r="J47" s="1501"/>
      <c r="K47" s="1421">
        <f t="shared" si="7"/>
        <v>0</v>
      </c>
      <c r="L47" s="1246"/>
      <c r="M47" s="363"/>
    </row>
    <row r="48" spans="1:13" s="105" customFormat="1" ht="24" customHeight="1">
      <c r="A48" s="136" t="s">
        <v>659</v>
      </c>
      <c r="B48" s="140" t="s">
        <v>614</v>
      </c>
      <c r="C48" s="204" t="s">
        <v>1091</v>
      </c>
      <c r="D48" s="144" t="s">
        <v>615</v>
      </c>
      <c r="E48" s="23"/>
      <c r="F48" s="1001" t="s">
        <v>14</v>
      </c>
      <c r="G48" s="23" t="s">
        <v>14</v>
      </c>
      <c r="H48" s="120"/>
      <c r="I48" s="1580">
        <f t="shared" si="6"/>
        <v>0</v>
      </c>
      <c r="J48" s="1501"/>
      <c r="K48" s="1421">
        <f t="shared" si="7"/>
        <v>0</v>
      </c>
      <c r="L48" s="1246"/>
      <c r="M48" s="363"/>
    </row>
    <row r="49" spans="1:13" s="105" customFormat="1" ht="12" customHeight="1">
      <c r="A49" s="136" t="s">
        <v>660</v>
      </c>
      <c r="B49" s="119" t="s">
        <v>80</v>
      </c>
      <c r="C49" s="1122" t="s">
        <v>301</v>
      </c>
      <c r="D49" s="144" t="s">
        <v>404</v>
      </c>
      <c r="E49" s="23"/>
      <c r="F49" s="1001" t="s">
        <v>14</v>
      </c>
      <c r="G49" s="23" t="s">
        <v>14</v>
      </c>
      <c r="H49" s="120"/>
      <c r="I49" s="1580">
        <f t="shared" si="6"/>
        <v>0</v>
      </c>
      <c r="J49" s="1501"/>
      <c r="K49" s="1421">
        <f t="shared" si="7"/>
        <v>0</v>
      </c>
      <c r="L49" s="1246"/>
      <c r="M49" s="363"/>
    </row>
    <row r="50" spans="1:13" s="105" customFormat="1" ht="12" customHeight="1">
      <c r="A50" s="136" t="s">
        <v>661</v>
      </c>
      <c r="B50" s="119" t="s">
        <v>607</v>
      </c>
      <c r="C50" s="1123"/>
      <c r="D50" s="144" t="s">
        <v>404</v>
      </c>
      <c r="E50" s="23"/>
      <c r="F50" s="1001" t="s">
        <v>14</v>
      </c>
      <c r="G50" s="23" t="s">
        <v>14</v>
      </c>
      <c r="H50" s="120"/>
      <c r="I50" s="1580">
        <f t="shared" si="6"/>
        <v>0</v>
      </c>
      <c r="J50" s="1501"/>
      <c r="K50" s="1421">
        <f t="shared" si="7"/>
        <v>0</v>
      </c>
      <c r="L50" s="1246"/>
      <c r="M50" s="363"/>
    </row>
    <row r="51" spans="1:13" s="105" customFormat="1" ht="12" customHeight="1">
      <c r="A51" s="136" t="s">
        <v>662</v>
      </c>
      <c r="B51" s="140" t="s">
        <v>1667</v>
      </c>
      <c r="C51" s="1123"/>
      <c r="D51" s="144" t="s">
        <v>404</v>
      </c>
      <c r="E51" s="23"/>
      <c r="F51" s="1001" t="s">
        <v>14</v>
      </c>
      <c r="G51" s="23" t="s">
        <v>14</v>
      </c>
      <c r="H51" s="120"/>
      <c r="I51" s="1580">
        <f t="shared" si="6"/>
        <v>0</v>
      </c>
      <c r="J51" s="1501"/>
      <c r="K51" s="1421">
        <f t="shared" si="7"/>
        <v>0</v>
      </c>
      <c r="L51" s="1246"/>
      <c r="M51" s="362"/>
    </row>
    <row r="52" spans="1:13" s="105" customFormat="1" ht="12" customHeight="1">
      <c r="A52" s="136" t="s">
        <v>663</v>
      </c>
      <c r="B52" s="119" t="s">
        <v>521</v>
      </c>
      <c r="C52" s="1123"/>
      <c r="D52" s="144" t="s">
        <v>405</v>
      </c>
      <c r="E52" s="23">
        <v>1</v>
      </c>
      <c r="F52" s="1001" t="s">
        <v>14</v>
      </c>
      <c r="G52" s="23" t="s">
        <v>14</v>
      </c>
      <c r="H52" s="120"/>
      <c r="I52" s="1580">
        <f t="shared" si="6"/>
        <v>0</v>
      </c>
      <c r="J52" s="1501"/>
      <c r="K52" s="1421">
        <f t="shared" si="7"/>
        <v>0</v>
      </c>
      <c r="L52" s="1246"/>
      <c r="M52" s="362"/>
    </row>
    <row r="53" spans="1:13" s="105" customFormat="1" ht="12" customHeight="1">
      <c r="A53" s="136" t="s">
        <v>664</v>
      </c>
      <c r="B53" s="119" t="s">
        <v>407</v>
      </c>
      <c r="C53" s="1124"/>
      <c r="D53" s="446" t="s">
        <v>405</v>
      </c>
      <c r="E53" s="23">
        <v>1</v>
      </c>
      <c r="F53" s="1001" t="s">
        <v>14</v>
      </c>
      <c r="G53" s="23" t="s">
        <v>14</v>
      </c>
      <c r="H53" s="120"/>
      <c r="I53" s="1580">
        <f t="shared" si="6"/>
        <v>0</v>
      </c>
      <c r="J53" s="1501"/>
      <c r="K53" s="1421">
        <f t="shared" si="7"/>
        <v>0</v>
      </c>
      <c r="L53" s="1247"/>
      <c r="M53" s="362"/>
    </row>
    <row r="54" spans="1:13" ht="12" customHeight="1">
      <c r="A54" s="157"/>
      <c r="B54" s="65" t="s">
        <v>792</v>
      </c>
      <c r="C54" s="103"/>
      <c r="D54" s="71"/>
      <c r="E54" s="104"/>
      <c r="F54" s="1013"/>
      <c r="G54" s="104"/>
      <c r="H54" s="71"/>
      <c r="I54" s="1582"/>
      <c r="J54" s="1511"/>
      <c r="K54" s="1435"/>
      <c r="L54" s="624"/>
      <c r="M54" s="359"/>
    </row>
    <row r="55" spans="1:13" ht="90" customHeight="1">
      <c r="A55" s="136">
        <v>3001</v>
      </c>
      <c r="B55" s="27" t="s">
        <v>288</v>
      </c>
      <c r="C55" s="28" t="s">
        <v>301</v>
      </c>
      <c r="D55" s="322" t="s">
        <v>531</v>
      </c>
      <c r="E55" s="24">
        <v>1</v>
      </c>
      <c r="F55" s="109" t="s">
        <v>286</v>
      </c>
      <c r="G55" s="24" t="s">
        <v>286</v>
      </c>
      <c r="H55" s="28"/>
      <c r="I55" s="1580">
        <f>+ROUNDUP(H55*E55,0)</f>
        <v>0</v>
      </c>
      <c r="J55" s="1501"/>
      <c r="K55" s="1421">
        <f>+I55*J55</f>
        <v>0</v>
      </c>
      <c r="L55" s="773" t="s">
        <v>858</v>
      </c>
      <c r="M55" s="359"/>
    </row>
    <row r="56" spans="1:13" ht="24" customHeight="1">
      <c r="A56" s="136"/>
      <c r="B56" s="104" t="s">
        <v>1674</v>
      </c>
      <c r="C56" s="352" t="s">
        <v>301</v>
      </c>
      <c r="D56" s="59"/>
      <c r="E56" s="24"/>
      <c r="F56" s="200"/>
      <c r="G56" s="1020"/>
      <c r="H56" s="842"/>
      <c r="I56" s="1583"/>
      <c r="J56" s="1501"/>
      <c r="K56" s="1436"/>
      <c r="L56" s="627" t="s">
        <v>907</v>
      </c>
      <c r="M56" s="359"/>
    </row>
    <row r="57" spans="1:13" s="108" customFormat="1" ht="36" customHeight="1">
      <c r="A57" s="444">
        <v>3200</v>
      </c>
      <c r="B57" s="34" t="s">
        <v>1730</v>
      </c>
      <c r="C57" s="32" t="s">
        <v>301</v>
      </c>
      <c r="D57" s="33" t="s">
        <v>1731</v>
      </c>
      <c r="E57" s="24"/>
      <c r="F57" s="109" t="s">
        <v>286</v>
      </c>
      <c r="G57" s="24" t="s">
        <v>286</v>
      </c>
      <c r="H57" s="28"/>
      <c r="I57" s="1580">
        <f>+ROUNDUP(H57*E57,0)</f>
        <v>0</v>
      </c>
      <c r="J57" s="1501"/>
      <c r="K57" s="1421">
        <f>+I57*J57</f>
        <v>0</v>
      </c>
      <c r="L57" s="597" t="s">
        <v>922</v>
      </c>
      <c r="M57" s="362"/>
    </row>
    <row r="58" spans="1:13" ht="12" customHeight="1">
      <c r="A58" s="441"/>
      <c r="B58" s="77" t="s">
        <v>850</v>
      </c>
      <c r="C58" s="94"/>
      <c r="D58" s="78"/>
      <c r="E58" s="96"/>
      <c r="F58" s="1010"/>
      <c r="G58" s="96"/>
      <c r="H58" s="78"/>
      <c r="I58" s="1581"/>
      <c r="J58" s="1510"/>
      <c r="K58" s="1434"/>
      <c r="L58" s="619"/>
      <c r="M58" s="359"/>
    </row>
    <row r="59" spans="1:13" ht="24" customHeight="1">
      <c r="A59" s="441">
        <v>3201</v>
      </c>
      <c r="B59" s="27" t="s">
        <v>11</v>
      </c>
      <c r="C59" s="28" t="s">
        <v>301</v>
      </c>
      <c r="D59" s="445" t="s">
        <v>12</v>
      </c>
      <c r="E59" s="24">
        <v>1</v>
      </c>
      <c r="F59" s="109" t="s">
        <v>14</v>
      </c>
      <c r="G59" s="24" t="s">
        <v>14</v>
      </c>
      <c r="H59" s="28"/>
      <c r="I59" s="1580">
        <f>+ROUNDUP(H59*E59,0)</f>
        <v>0</v>
      </c>
      <c r="J59" s="1501"/>
      <c r="K59" s="1421">
        <f>+I59*J59</f>
        <v>0</v>
      </c>
      <c r="L59" s="26" t="s">
        <v>817</v>
      </c>
      <c r="M59" s="359"/>
    </row>
    <row r="60" spans="1:13" s="108" customFormat="1" ht="48" customHeight="1">
      <c r="A60" s="147" t="s">
        <v>783</v>
      </c>
      <c r="B60" s="31" t="s">
        <v>308</v>
      </c>
      <c r="C60" s="110"/>
      <c r="D60" s="173" t="s">
        <v>1351</v>
      </c>
      <c r="E60" s="24" t="s">
        <v>16</v>
      </c>
      <c r="F60" s="109">
        <v>100</v>
      </c>
      <c r="G60" s="24" t="s">
        <v>1847</v>
      </c>
      <c r="H60" s="28"/>
      <c r="I60" s="1584">
        <f>IF(E60=1,ROUNDUP(H60/F60,0)*E60,IF(E60=2,ROUNDUP(H60/F60,0)*E60,IF(E60=3,ROUNDUP(H60/F60,0)*E60,IF(E60=4,ROUNDUP(H60/F60,0)*E60,IF(E60=5,ROUNDUP(H60/F60,0)*E60,IF(E60=6,ROUNDUP(H60/F60,0)*E60,IF(AND(G60="1 a 6",H60=""),0,0)))))))</f>
        <v>0</v>
      </c>
      <c r="J60" s="1500"/>
      <c r="K60" s="1421">
        <f>+I60*J60</f>
        <v>0</v>
      </c>
      <c r="L60" s="35" t="s">
        <v>408</v>
      </c>
      <c r="M60" s="362"/>
    </row>
    <row r="61" spans="1:13" s="108" customFormat="1" ht="24" customHeight="1">
      <c r="A61" s="136" t="s">
        <v>728</v>
      </c>
      <c r="B61" s="34" t="s">
        <v>1772</v>
      </c>
      <c r="C61" s="32" t="s">
        <v>301</v>
      </c>
      <c r="D61" s="33" t="s">
        <v>1127</v>
      </c>
      <c r="E61" s="24" t="s">
        <v>16</v>
      </c>
      <c r="F61" s="109">
        <v>100</v>
      </c>
      <c r="G61" s="24" t="s">
        <v>1847</v>
      </c>
      <c r="H61" s="28"/>
      <c r="I61" s="1584">
        <f>IF(E61=1,ROUNDUP(H61/F61,0)*E61,IF(E61=2,ROUNDUP(H61/F61,0)*E61,IF(E61=3,ROUNDUP(H61/F61,0)*E61,IF(E61=4,ROUNDUP(H61/F61,0)*E61,IF(E61=5,ROUNDUP(H61/F61,0)*E61,IF(E61=6,ROUNDUP(H61/F61,0)*E61,IF(AND(G61="1 a 6",H61=""),0,0)))))))</f>
        <v>0</v>
      </c>
      <c r="J61" s="1500"/>
      <c r="K61" s="1421">
        <f>+I61*J61</f>
        <v>0</v>
      </c>
      <c r="L61" s="35" t="s">
        <v>1578</v>
      </c>
      <c r="M61" s="362"/>
    </row>
    <row r="62" spans="1:13" ht="24" customHeight="1">
      <c r="A62" s="136" t="s">
        <v>772</v>
      </c>
      <c r="B62" s="34" t="s">
        <v>517</v>
      </c>
      <c r="C62" s="28" t="s">
        <v>301</v>
      </c>
      <c r="D62" s="33" t="s">
        <v>1355</v>
      </c>
      <c r="E62" s="24">
        <v>1</v>
      </c>
      <c r="F62" s="1011">
        <v>2000</v>
      </c>
      <c r="G62" s="24" t="s">
        <v>1847</v>
      </c>
      <c r="H62" s="28"/>
      <c r="I62" s="1584">
        <f>+ROUNDUP(H62/F62,0)*E62</f>
        <v>0</v>
      </c>
      <c r="J62" s="1500"/>
      <c r="K62" s="1421">
        <f>+I62*J62</f>
        <v>0</v>
      </c>
      <c r="L62" s="628" t="s">
        <v>1579</v>
      </c>
      <c r="M62" s="359"/>
    </row>
    <row r="63" spans="1:13" s="108" customFormat="1" ht="12" customHeight="1">
      <c r="A63" s="136"/>
      <c r="B63" s="65" t="s">
        <v>851</v>
      </c>
      <c r="C63" s="111"/>
      <c r="D63" s="112"/>
      <c r="E63" s="24"/>
      <c r="F63" s="109"/>
      <c r="G63" s="24"/>
      <c r="H63" s="28"/>
      <c r="I63" s="1583"/>
      <c r="J63" s="1501"/>
      <c r="K63" s="1423"/>
      <c r="L63" s="35"/>
      <c r="M63" s="362"/>
    </row>
    <row r="64" spans="1:13" s="108" customFormat="1" ht="12" customHeight="1">
      <c r="A64" s="136"/>
      <c r="B64" s="65" t="s">
        <v>852</v>
      </c>
      <c r="C64" s="111"/>
      <c r="D64" s="112"/>
      <c r="E64" s="24"/>
      <c r="F64" s="109"/>
      <c r="G64" s="24"/>
      <c r="H64" s="28"/>
      <c r="I64" s="1583"/>
      <c r="J64" s="1501"/>
      <c r="K64" s="1423"/>
      <c r="L64" s="35"/>
      <c r="M64" s="362"/>
    </row>
    <row r="65" spans="1:13" s="108" customFormat="1" ht="36" customHeight="1">
      <c r="A65" s="136">
        <v>7300</v>
      </c>
      <c r="B65" s="34" t="s">
        <v>409</v>
      </c>
      <c r="C65" s="32"/>
      <c r="D65" s="173" t="s">
        <v>809</v>
      </c>
      <c r="E65" s="24">
        <v>1</v>
      </c>
      <c r="F65" s="109">
        <v>2</v>
      </c>
      <c r="G65" s="24" t="s">
        <v>1863</v>
      </c>
      <c r="H65" s="28"/>
      <c r="I65" s="1584">
        <f>+ROUNDUP(H65/F65,0)*E65</f>
        <v>0</v>
      </c>
      <c r="J65" s="1500"/>
      <c r="K65" s="1421">
        <f>+I65*J65</f>
        <v>0</v>
      </c>
      <c r="L65" s="629"/>
      <c r="M65" s="362"/>
    </row>
    <row r="66" spans="1:13" s="108" customFormat="1" ht="12" customHeight="1">
      <c r="A66" s="136"/>
      <c r="B66" s="170" t="s">
        <v>853</v>
      </c>
      <c r="C66" s="171"/>
      <c r="D66" s="316"/>
      <c r="E66" s="23"/>
      <c r="F66" s="1001"/>
      <c r="G66" s="23"/>
      <c r="H66" s="120"/>
      <c r="I66" s="1585"/>
      <c r="J66" s="1485"/>
      <c r="K66" s="1425"/>
      <c r="L66" s="628"/>
      <c r="M66" s="362"/>
    </row>
    <row r="67" spans="1:13" s="108" customFormat="1" ht="36" customHeight="1">
      <c r="A67" s="136">
        <v>7301</v>
      </c>
      <c r="B67" s="172" t="s">
        <v>409</v>
      </c>
      <c r="C67" s="32" t="s">
        <v>301</v>
      </c>
      <c r="D67" s="173" t="s">
        <v>809</v>
      </c>
      <c r="E67" s="23">
        <v>1</v>
      </c>
      <c r="F67" s="1001">
        <v>2</v>
      </c>
      <c r="G67" s="24" t="s">
        <v>1863</v>
      </c>
      <c r="H67" s="120"/>
      <c r="I67" s="1584">
        <f>+ROUNDUP(H67/F67,0)*E67</f>
        <v>0</v>
      </c>
      <c r="J67" s="1500"/>
      <c r="K67" s="1421">
        <f>+I67*J67</f>
        <v>0</v>
      </c>
      <c r="L67" s="628" t="s">
        <v>1580</v>
      </c>
      <c r="M67" s="362"/>
    </row>
    <row r="68" spans="1:13" s="108" customFormat="1" ht="36" customHeight="1">
      <c r="A68" s="136">
        <v>7302</v>
      </c>
      <c r="B68" s="172" t="s">
        <v>410</v>
      </c>
      <c r="C68" s="32" t="s">
        <v>301</v>
      </c>
      <c r="D68" s="173" t="s">
        <v>809</v>
      </c>
      <c r="E68" s="23">
        <v>1</v>
      </c>
      <c r="F68" s="1001">
        <v>2</v>
      </c>
      <c r="G68" s="24" t="s">
        <v>1863</v>
      </c>
      <c r="H68" s="120"/>
      <c r="I68" s="1584">
        <f>+ROUNDUP(H68/F68,0)*E68</f>
        <v>0</v>
      </c>
      <c r="J68" s="1500"/>
      <c r="K68" s="1421">
        <f>+I68*J68</f>
        <v>0</v>
      </c>
      <c r="L68" s="628" t="s">
        <v>1580</v>
      </c>
      <c r="M68" s="362"/>
    </row>
    <row r="69" spans="1:13" s="108" customFormat="1" ht="36" customHeight="1">
      <c r="A69" s="136">
        <v>7303</v>
      </c>
      <c r="B69" s="172" t="s">
        <v>411</v>
      </c>
      <c r="C69" s="32" t="s">
        <v>301</v>
      </c>
      <c r="D69" s="173" t="s">
        <v>809</v>
      </c>
      <c r="E69" s="23">
        <v>1</v>
      </c>
      <c r="F69" s="1001">
        <v>2</v>
      </c>
      <c r="G69" s="24" t="s">
        <v>1863</v>
      </c>
      <c r="H69" s="120"/>
      <c r="I69" s="1584">
        <f>+ROUNDUP(H69/F69,0)*E69</f>
        <v>0</v>
      </c>
      <c r="J69" s="1500"/>
      <c r="K69" s="1421">
        <f>+I69*J69</f>
        <v>0</v>
      </c>
      <c r="L69" s="628" t="s">
        <v>1580</v>
      </c>
      <c r="M69" s="362"/>
    </row>
    <row r="70" spans="1:13" s="108" customFormat="1" ht="36" customHeight="1">
      <c r="A70" s="136">
        <v>7304</v>
      </c>
      <c r="B70" s="172" t="s">
        <v>412</v>
      </c>
      <c r="C70" s="32" t="s">
        <v>301</v>
      </c>
      <c r="D70" s="173" t="s">
        <v>809</v>
      </c>
      <c r="E70" s="23">
        <v>1</v>
      </c>
      <c r="F70" s="1001">
        <v>2</v>
      </c>
      <c r="G70" s="24" t="s">
        <v>1863</v>
      </c>
      <c r="H70" s="120"/>
      <c r="I70" s="1584">
        <f>+ROUNDUP(H70/F70,0)*E70</f>
        <v>0</v>
      </c>
      <c r="J70" s="1500"/>
      <c r="K70" s="1421">
        <f>+I70*J70</f>
        <v>0</v>
      </c>
      <c r="L70" s="628" t="s">
        <v>1580</v>
      </c>
      <c r="M70" s="362"/>
    </row>
    <row r="71" spans="1:13" s="108" customFormat="1" ht="12" customHeight="1">
      <c r="A71" s="136"/>
      <c r="B71" s="170" t="s">
        <v>854</v>
      </c>
      <c r="C71" s="171"/>
      <c r="D71" s="173"/>
      <c r="E71" s="23"/>
      <c r="F71" s="1001"/>
      <c r="G71" s="23"/>
      <c r="H71" s="120"/>
      <c r="I71" s="1585"/>
      <c r="J71" s="1485"/>
      <c r="K71" s="1425"/>
      <c r="L71" s="628"/>
      <c r="M71" s="362"/>
    </row>
    <row r="72" spans="1:13" s="108" customFormat="1" ht="33.75">
      <c r="A72" s="136">
        <v>7305</v>
      </c>
      <c r="B72" s="172" t="s">
        <v>413</v>
      </c>
      <c r="C72" s="32" t="s">
        <v>301</v>
      </c>
      <c r="D72" s="173" t="s">
        <v>809</v>
      </c>
      <c r="E72" s="23">
        <v>1</v>
      </c>
      <c r="F72" s="956" t="s">
        <v>819</v>
      </c>
      <c r="G72" s="319" t="s">
        <v>1864</v>
      </c>
      <c r="H72" s="146"/>
      <c r="I72" s="1584">
        <f>+ROUNDUP(H72*0.5,0)*E72</f>
        <v>0</v>
      </c>
      <c r="J72" s="1500"/>
      <c r="K72" s="1421">
        <f>+I72*J72</f>
        <v>0</v>
      </c>
      <c r="L72" s="628" t="s">
        <v>1581</v>
      </c>
      <c r="M72" s="362"/>
    </row>
    <row r="73" spans="1:13" s="108" customFormat="1" ht="48" customHeight="1">
      <c r="A73" s="136">
        <v>7306</v>
      </c>
      <c r="B73" s="172" t="s">
        <v>793</v>
      </c>
      <c r="C73" s="32" t="s">
        <v>301</v>
      </c>
      <c r="D73" s="173" t="s">
        <v>809</v>
      </c>
      <c r="E73" s="23">
        <v>1</v>
      </c>
      <c r="F73" s="956" t="s">
        <v>819</v>
      </c>
      <c r="G73" s="319" t="s">
        <v>1864</v>
      </c>
      <c r="H73" s="146"/>
      <c r="I73" s="1584">
        <f>+ROUNDUP(H73*0.5,0)*E73</f>
        <v>0</v>
      </c>
      <c r="J73" s="1500"/>
      <c r="K73" s="1421">
        <f>+I73*J73</f>
        <v>0</v>
      </c>
      <c r="L73" s="628" t="s">
        <v>1581</v>
      </c>
      <c r="M73" s="362"/>
    </row>
    <row r="74" spans="1:13" s="108" customFormat="1" ht="48" customHeight="1">
      <c r="A74" s="136">
        <v>7307</v>
      </c>
      <c r="B74" s="172" t="s">
        <v>1727</v>
      </c>
      <c r="C74" s="32" t="s">
        <v>301</v>
      </c>
      <c r="D74" s="173" t="s">
        <v>809</v>
      </c>
      <c r="E74" s="23">
        <v>1</v>
      </c>
      <c r="F74" s="956" t="s">
        <v>819</v>
      </c>
      <c r="G74" s="319" t="s">
        <v>1864</v>
      </c>
      <c r="H74" s="146"/>
      <c r="I74" s="1584">
        <f>+ROUNDUP(H74*0.5,0)*E74</f>
        <v>0</v>
      </c>
      <c r="J74" s="1500"/>
      <c r="K74" s="1421">
        <f>+I74*J74</f>
        <v>0</v>
      </c>
      <c r="L74" s="628" t="s">
        <v>1581</v>
      </c>
      <c r="M74" s="362"/>
    </row>
    <row r="75" spans="1:13" s="472" customFormat="1" ht="12" customHeight="1">
      <c r="A75" s="516"/>
      <c r="B75" s="36" t="s">
        <v>1220</v>
      </c>
      <c r="C75" s="517"/>
      <c r="D75" s="518"/>
      <c r="E75" s="519"/>
      <c r="F75" s="1014"/>
      <c r="G75" s="519"/>
      <c r="H75" s="518"/>
      <c r="I75" s="1586"/>
      <c r="J75" s="1512"/>
      <c r="K75" s="1437"/>
      <c r="L75" s="630"/>
      <c r="M75" s="520"/>
    </row>
    <row r="76" spans="1:13" s="522" customFormat="1" ht="24" customHeight="1">
      <c r="A76" s="136">
        <v>3055</v>
      </c>
      <c r="B76" s="118" t="s">
        <v>1221</v>
      </c>
      <c r="C76" s="1276" t="s">
        <v>301</v>
      </c>
      <c r="D76" s="317" t="s">
        <v>1356</v>
      </c>
      <c r="E76" s="24">
        <v>4</v>
      </c>
      <c r="F76" s="109" t="s">
        <v>108</v>
      </c>
      <c r="G76" s="24" t="s">
        <v>108</v>
      </c>
      <c r="H76" s="28"/>
      <c r="I76" s="1580">
        <f aca="true" t="shared" si="8" ref="I76:I81">+ROUNDUP(H76*E76,0)</f>
        <v>0</v>
      </c>
      <c r="J76" s="1501"/>
      <c r="K76" s="1421">
        <f aca="true" t="shared" si="9" ref="K76:K81">+I76*J76</f>
        <v>0</v>
      </c>
      <c r="L76" s="1233" t="s">
        <v>1224</v>
      </c>
      <c r="M76" s="521"/>
    </row>
    <row r="77" spans="1:13" s="522" customFormat="1" ht="24" customHeight="1">
      <c r="A77" s="136">
        <v>3056</v>
      </c>
      <c r="B77" s="27" t="s">
        <v>1217</v>
      </c>
      <c r="C77" s="1277"/>
      <c r="D77" s="317" t="s">
        <v>1357</v>
      </c>
      <c r="E77" s="24">
        <v>4</v>
      </c>
      <c r="F77" s="109" t="s">
        <v>108</v>
      </c>
      <c r="G77" s="24" t="s">
        <v>108</v>
      </c>
      <c r="H77" s="28"/>
      <c r="I77" s="1580">
        <f t="shared" si="8"/>
        <v>0</v>
      </c>
      <c r="J77" s="1501"/>
      <c r="K77" s="1421">
        <f t="shared" si="9"/>
        <v>0</v>
      </c>
      <c r="L77" s="1272"/>
      <c r="M77" s="521"/>
    </row>
    <row r="78" spans="1:13" s="522" customFormat="1" ht="24" customHeight="1">
      <c r="A78" s="136">
        <v>3057</v>
      </c>
      <c r="B78" s="27" t="s">
        <v>1222</v>
      </c>
      <c r="C78" s="1277"/>
      <c r="D78" s="317" t="s">
        <v>1357</v>
      </c>
      <c r="E78" s="24">
        <v>4</v>
      </c>
      <c r="F78" s="109" t="s">
        <v>108</v>
      </c>
      <c r="G78" s="24" t="s">
        <v>108</v>
      </c>
      <c r="H78" s="28"/>
      <c r="I78" s="1580">
        <f t="shared" si="8"/>
        <v>0</v>
      </c>
      <c r="J78" s="1501"/>
      <c r="K78" s="1421">
        <f t="shared" si="9"/>
        <v>0</v>
      </c>
      <c r="L78" s="1272"/>
      <c r="M78" s="521"/>
    </row>
    <row r="79" spans="1:13" s="522" customFormat="1" ht="24" customHeight="1">
      <c r="A79" s="136">
        <v>3058</v>
      </c>
      <c r="B79" s="20" t="s">
        <v>1223</v>
      </c>
      <c r="C79" s="1277"/>
      <c r="D79" s="317" t="s">
        <v>1770</v>
      </c>
      <c r="E79" s="24">
        <v>4</v>
      </c>
      <c r="F79" s="109" t="s">
        <v>108</v>
      </c>
      <c r="G79" s="24" t="s">
        <v>108</v>
      </c>
      <c r="H79" s="28"/>
      <c r="I79" s="1580">
        <f t="shared" si="8"/>
        <v>0</v>
      </c>
      <c r="J79" s="1501"/>
      <c r="K79" s="1421">
        <f t="shared" si="9"/>
        <v>0</v>
      </c>
      <c r="L79" s="1272"/>
      <c r="M79" s="521"/>
    </row>
    <row r="80" spans="1:13" s="522" customFormat="1" ht="24" customHeight="1">
      <c r="A80" s="136">
        <v>3059</v>
      </c>
      <c r="B80" s="20" t="s">
        <v>280</v>
      </c>
      <c r="C80" s="1277"/>
      <c r="D80" s="317" t="s">
        <v>1356</v>
      </c>
      <c r="E80" s="24">
        <v>4</v>
      </c>
      <c r="F80" s="109" t="s">
        <v>108</v>
      </c>
      <c r="G80" s="24" t="s">
        <v>108</v>
      </c>
      <c r="H80" s="28"/>
      <c r="I80" s="1580">
        <f t="shared" si="8"/>
        <v>0</v>
      </c>
      <c r="J80" s="1501"/>
      <c r="K80" s="1421">
        <f t="shared" si="9"/>
        <v>0</v>
      </c>
      <c r="L80" s="1272"/>
      <c r="M80" s="521"/>
    </row>
    <row r="81" spans="1:13" s="522" customFormat="1" ht="24" customHeight="1">
      <c r="A81" s="136">
        <v>3060</v>
      </c>
      <c r="B81" s="20" t="s">
        <v>1218</v>
      </c>
      <c r="C81" s="1278"/>
      <c r="D81" s="317" t="s">
        <v>1357</v>
      </c>
      <c r="E81" s="24">
        <v>4</v>
      </c>
      <c r="F81" s="109" t="s">
        <v>108</v>
      </c>
      <c r="G81" s="24" t="s">
        <v>108</v>
      </c>
      <c r="H81" s="28"/>
      <c r="I81" s="1580">
        <f t="shared" si="8"/>
        <v>0</v>
      </c>
      <c r="J81" s="1501"/>
      <c r="K81" s="1421">
        <f t="shared" si="9"/>
        <v>0</v>
      </c>
      <c r="L81" s="1273"/>
      <c r="M81" s="521"/>
    </row>
    <row r="82" spans="1:13" ht="12" customHeight="1">
      <c r="A82" s="199" t="s">
        <v>802</v>
      </c>
      <c r="B82" s="264" t="s">
        <v>414</v>
      </c>
      <c r="C82" s="37"/>
      <c r="D82" s="38"/>
      <c r="E82" s="40"/>
      <c r="F82" s="164"/>
      <c r="G82" s="40"/>
      <c r="H82" s="38"/>
      <c r="I82" s="1587"/>
      <c r="J82" s="1502"/>
      <c r="K82" s="1422"/>
      <c r="L82" s="596"/>
      <c r="M82" s="359"/>
    </row>
    <row r="83" spans="1:13" ht="12" customHeight="1">
      <c r="A83" s="199"/>
      <c r="B83" s="36" t="s">
        <v>415</v>
      </c>
      <c r="C83" s="37"/>
      <c r="D83" s="38"/>
      <c r="E83" s="40"/>
      <c r="F83" s="164"/>
      <c r="G83" s="40"/>
      <c r="H83" s="38"/>
      <c r="I83" s="1587"/>
      <c r="J83" s="1502"/>
      <c r="K83" s="1422"/>
      <c r="L83" s="596"/>
      <c r="M83" s="359"/>
    </row>
    <row r="84" spans="1:13" ht="24" customHeight="1">
      <c r="A84" s="228" t="s">
        <v>1090</v>
      </c>
      <c r="B84" s="20" t="s">
        <v>612</v>
      </c>
      <c r="C84" s="113"/>
      <c r="D84" s="115"/>
      <c r="E84" s="102"/>
      <c r="F84" s="1015"/>
      <c r="G84" s="102"/>
      <c r="H84" s="841"/>
      <c r="I84" s="1588"/>
      <c r="J84" s="1513"/>
      <c r="K84" s="1438"/>
      <c r="L84" s="631"/>
      <c r="M84" s="360"/>
    </row>
    <row r="85" spans="1:13" s="105" customFormat="1" ht="12" customHeight="1">
      <c r="A85" s="136">
        <v>5027</v>
      </c>
      <c r="B85" s="43" t="s">
        <v>20</v>
      </c>
      <c r="C85" s="41"/>
      <c r="D85" s="144" t="s">
        <v>745</v>
      </c>
      <c r="E85" s="24">
        <v>1</v>
      </c>
      <c r="F85" s="109" t="s">
        <v>244</v>
      </c>
      <c r="G85" s="24" t="s">
        <v>244</v>
      </c>
      <c r="H85" s="28"/>
      <c r="I85" s="1580">
        <f>+ROUNDUP(H85*E85,0)</f>
        <v>0</v>
      </c>
      <c r="J85" s="1501"/>
      <c r="K85" s="1421">
        <f>+I85*J85</f>
        <v>0</v>
      </c>
      <c r="L85" s="26"/>
      <c r="M85" s="362"/>
    </row>
    <row r="86" spans="1:13" ht="12" customHeight="1">
      <c r="A86" s="136">
        <v>5005</v>
      </c>
      <c r="B86" s="43" t="s">
        <v>271</v>
      </c>
      <c r="C86" s="41"/>
      <c r="D86" s="47" t="s">
        <v>1339</v>
      </c>
      <c r="E86" s="24">
        <v>1</v>
      </c>
      <c r="F86" s="109" t="s">
        <v>244</v>
      </c>
      <c r="G86" s="24" t="s">
        <v>244</v>
      </c>
      <c r="H86" s="28"/>
      <c r="I86" s="1580">
        <f>+ROUNDUP(H86*E86,0)</f>
        <v>0</v>
      </c>
      <c r="J86" s="1501"/>
      <c r="K86" s="1421">
        <f>+I86*J86</f>
        <v>0</v>
      </c>
      <c r="L86" s="632"/>
      <c r="M86" s="359"/>
    </row>
    <row r="87" spans="1:13" s="105" customFormat="1" ht="12" customHeight="1">
      <c r="A87" s="199"/>
      <c r="B87" s="45" t="s">
        <v>855</v>
      </c>
      <c r="C87" s="353"/>
      <c r="D87" s="850"/>
      <c r="E87" s="853"/>
      <c r="F87" s="850"/>
      <c r="G87" s="853"/>
      <c r="H87" s="596"/>
      <c r="I87" s="1589"/>
      <c r="J87" s="1514"/>
      <c r="K87" s="1439"/>
      <c r="L87" s="596"/>
      <c r="M87" s="362"/>
    </row>
    <row r="88" spans="1:13" ht="24" customHeight="1">
      <c r="A88" s="165" t="s">
        <v>703</v>
      </c>
      <c r="B88" s="20" t="s">
        <v>294</v>
      </c>
      <c r="C88" s="46" t="s">
        <v>301</v>
      </c>
      <c r="D88" s="317" t="s">
        <v>1352</v>
      </c>
      <c r="E88" s="23">
        <v>1</v>
      </c>
      <c r="F88" s="109">
        <v>40</v>
      </c>
      <c r="G88" s="24" t="s">
        <v>1850</v>
      </c>
      <c r="H88" s="28"/>
      <c r="I88" s="1584">
        <f>+ROUNDUP(H88/F88,0)*E88</f>
        <v>0</v>
      </c>
      <c r="J88" s="1500"/>
      <c r="K88" s="1421">
        <f>+I88*J88</f>
        <v>0</v>
      </c>
      <c r="L88" s="1245" t="s">
        <v>860</v>
      </c>
      <c r="M88" s="359"/>
    </row>
    <row r="89" spans="1:13" ht="24" customHeight="1">
      <c r="A89" s="165" t="s">
        <v>704</v>
      </c>
      <c r="B89" s="20" t="s">
        <v>22</v>
      </c>
      <c r="C89" s="46" t="s">
        <v>301</v>
      </c>
      <c r="D89" s="445" t="s">
        <v>214</v>
      </c>
      <c r="E89" s="23">
        <v>1</v>
      </c>
      <c r="F89" s="109">
        <v>40</v>
      </c>
      <c r="G89" s="24" t="s">
        <v>1850</v>
      </c>
      <c r="H89" s="28"/>
      <c r="I89" s="1584">
        <f>+ROUNDUP(H89/F89,0)*E89</f>
        <v>0</v>
      </c>
      <c r="J89" s="1500"/>
      <c r="K89" s="1421">
        <f>+I89*J89</f>
        <v>0</v>
      </c>
      <c r="L89" s="1246"/>
      <c r="M89" s="359"/>
    </row>
    <row r="90" spans="1:13" ht="24" customHeight="1">
      <c r="A90" s="165" t="s">
        <v>705</v>
      </c>
      <c r="B90" s="27" t="s">
        <v>295</v>
      </c>
      <c r="C90" s="46" t="s">
        <v>616</v>
      </c>
      <c r="D90" s="317" t="s">
        <v>1125</v>
      </c>
      <c r="E90" s="23">
        <v>2</v>
      </c>
      <c r="F90" s="109" t="s">
        <v>23</v>
      </c>
      <c r="G90" s="24" t="s">
        <v>23</v>
      </c>
      <c r="H90" s="28"/>
      <c r="I90" s="1580">
        <f>+ROUNDUP(H90*E90,0)</f>
        <v>0</v>
      </c>
      <c r="J90" s="1501"/>
      <c r="K90" s="1421">
        <f>+I90*J90</f>
        <v>0</v>
      </c>
      <c r="L90" s="1247"/>
      <c r="M90" s="359"/>
    </row>
    <row r="91" spans="1:13" ht="12" customHeight="1">
      <c r="A91" s="199"/>
      <c r="B91" s="114" t="s">
        <v>416</v>
      </c>
      <c r="C91" s="46"/>
      <c r="D91" s="44"/>
      <c r="E91" s="24"/>
      <c r="F91" s="109"/>
      <c r="G91" s="24"/>
      <c r="H91" s="28"/>
      <c r="I91" s="1583"/>
      <c r="J91" s="1501"/>
      <c r="K91" s="1423"/>
      <c r="L91" s="26"/>
      <c r="M91" s="359"/>
    </row>
    <row r="92" spans="1:13" ht="12" customHeight="1">
      <c r="A92" s="199"/>
      <c r="B92" s="36" t="s">
        <v>417</v>
      </c>
      <c r="C92" s="128"/>
      <c r="D92" s="38"/>
      <c r="E92" s="40"/>
      <c r="F92" s="164"/>
      <c r="G92" s="40"/>
      <c r="H92" s="38"/>
      <c r="I92" s="1587"/>
      <c r="J92" s="1502"/>
      <c r="K92" s="1422"/>
      <c r="L92" s="596"/>
      <c r="M92" s="359"/>
    </row>
    <row r="93" spans="1:13" ht="12" customHeight="1">
      <c r="A93" s="199"/>
      <c r="B93" s="36" t="s">
        <v>418</v>
      </c>
      <c r="C93" s="128"/>
      <c r="D93" s="38"/>
      <c r="E93" s="40"/>
      <c r="F93" s="164"/>
      <c r="G93" s="40"/>
      <c r="H93" s="38"/>
      <c r="I93" s="1587"/>
      <c r="J93" s="1502"/>
      <c r="K93" s="1422"/>
      <c r="L93" s="596"/>
      <c r="M93" s="359"/>
    </row>
    <row r="94" spans="1:13" ht="12" customHeight="1">
      <c r="A94" s="199"/>
      <c r="B94" s="36" t="s">
        <v>419</v>
      </c>
      <c r="C94" s="128"/>
      <c r="D94" s="38"/>
      <c r="E94" s="40"/>
      <c r="F94" s="164"/>
      <c r="G94" s="40"/>
      <c r="H94" s="38"/>
      <c r="I94" s="1587"/>
      <c r="J94" s="1502"/>
      <c r="K94" s="1422"/>
      <c r="L94" s="596"/>
      <c r="M94" s="359"/>
    </row>
    <row r="95" spans="1:13" ht="24" customHeight="1">
      <c r="A95" s="228" t="s">
        <v>1090</v>
      </c>
      <c r="B95" s="20" t="s">
        <v>612</v>
      </c>
      <c r="C95" s="41"/>
      <c r="D95" s="445"/>
      <c r="E95" s="24">
        <v>1</v>
      </c>
      <c r="F95" s="109" t="s">
        <v>1800</v>
      </c>
      <c r="G95" s="24" t="s">
        <v>1800</v>
      </c>
      <c r="H95" s="28"/>
      <c r="I95" s="1580">
        <f>+ROUNDUP(H95*E95,0)</f>
        <v>0</v>
      </c>
      <c r="J95" s="1501"/>
      <c r="K95" s="1421">
        <f>+I95*J95</f>
        <v>0</v>
      </c>
      <c r="L95" s="631"/>
      <c r="M95" s="360"/>
    </row>
    <row r="96" spans="1:13" s="105" customFormat="1" ht="36" customHeight="1">
      <c r="A96" s="136">
        <v>5027</v>
      </c>
      <c r="B96" s="43" t="s">
        <v>20</v>
      </c>
      <c r="C96" s="41" t="s">
        <v>301</v>
      </c>
      <c r="D96" s="144" t="s">
        <v>745</v>
      </c>
      <c r="E96" s="24">
        <v>1</v>
      </c>
      <c r="F96" s="109" t="s">
        <v>1800</v>
      </c>
      <c r="G96" s="24" t="s">
        <v>1800</v>
      </c>
      <c r="H96" s="28"/>
      <c r="I96" s="1580">
        <f>+ROUNDUP(H96*E96,0)</f>
        <v>0</v>
      </c>
      <c r="J96" s="1501"/>
      <c r="K96" s="1421">
        <f>+I96*J96</f>
        <v>0</v>
      </c>
      <c r="L96" s="797" t="s">
        <v>794</v>
      </c>
      <c r="M96" s="362"/>
    </row>
    <row r="97" spans="1:13" s="105" customFormat="1" ht="24" customHeight="1">
      <c r="A97" s="136">
        <v>5025</v>
      </c>
      <c r="B97" s="43" t="s">
        <v>420</v>
      </c>
      <c r="C97" s="41" t="s">
        <v>301</v>
      </c>
      <c r="D97" s="44" t="s">
        <v>421</v>
      </c>
      <c r="E97" s="24">
        <v>1</v>
      </c>
      <c r="F97" s="109" t="s">
        <v>1800</v>
      </c>
      <c r="G97" s="24" t="s">
        <v>1800</v>
      </c>
      <c r="H97" s="28"/>
      <c r="I97" s="1580">
        <f>+ROUNDUP(H97*E97,0)</f>
        <v>0</v>
      </c>
      <c r="J97" s="1501"/>
      <c r="K97" s="1421">
        <f>+I97*J97</f>
        <v>0</v>
      </c>
      <c r="L97" s="797" t="s">
        <v>422</v>
      </c>
      <c r="M97" s="362"/>
    </row>
    <row r="98" spans="1:13" s="105" customFormat="1" ht="12" customHeight="1">
      <c r="A98" s="136">
        <v>5026</v>
      </c>
      <c r="B98" s="313" t="s">
        <v>423</v>
      </c>
      <c r="C98" s="143" t="s">
        <v>301</v>
      </c>
      <c r="D98" s="322" t="s">
        <v>424</v>
      </c>
      <c r="E98" s="24">
        <v>1</v>
      </c>
      <c r="F98" s="109" t="s">
        <v>1800</v>
      </c>
      <c r="G98" s="24" t="s">
        <v>1800</v>
      </c>
      <c r="H98" s="28"/>
      <c r="I98" s="1580">
        <f>+ROUNDUP(H98*E98,0)</f>
        <v>0</v>
      </c>
      <c r="J98" s="1501"/>
      <c r="K98" s="1421">
        <f>+I98*J98</f>
        <v>0</v>
      </c>
      <c r="L98" s="798" t="s">
        <v>422</v>
      </c>
      <c r="M98" s="362"/>
    </row>
    <row r="99" spans="1:13" s="105" customFormat="1" ht="12" customHeight="1">
      <c r="A99" s="199"/>
      <c r="B99" s="80" t="s">
        <v>425</v>
      </c>
      <c r="C99" s="41"/>
      <c r="D99" s="115"/>
      <c r="E99" s="24"/>
      <c r="F99" s="109"/>
      <c r="G99" s="24"/>
      <c r="H99" s="28"/>
      <c r="I99" s="1583"/>
      <c r="J99" s="1501"/>
      <c r="K99" s="1423"/>
      <c r="L99" s="799"/>
      <c r="M99" s="362"/>
    </row>
    <row r="100" spans="1:13" ht="12" customHeight="1">
      <c r="A100" s="136" t="s">
        <v>804</v>
      </c>
      <c r="B100" s="116" t="s">
        <v>795</v>
      </c>
      <c r="C100" s="16" t="s">
        <v>301</v>
      </c>
      <c r="D100" s="445" t="s">
        <v>426</v>
      </c>
      <c r="E100" s="24">
        <v>2</v>
      </c>
      <c r="F100" s="109">
        <v>40</v>
      </c>
      <c r="G100" s="24" t="s">
        <v>1850</v>
      </c>
      <c r="H100" s="28"/>
      <c r="I100" s="1584">
        <f>+ROUNDUP(H100/F100,0)*E100</f>
        <v>0</v>
      </c>
      <c r="J100" s="1500"/>
      <c r="K100" s="1421">
        <f>+I100*J100</f>
        <v>0</v>
      </c>
      <c r="L100" s="1270" t="s">
        <v>861</v>
      </c>
      <c r="M100" s="359"/>
    </row>
    <row r="101" spans="1:13" ht="24" customHeight="1">
      <c r="A101" s="136" t="s">
        <v>803</v>
      </c>
      <c r="B101" s="116" t="s">
        <v>1822</v>
      </c>
      <c r="C101" s="16" t="s">
        <v>301</v>
      </c>
      <c r="D101" s="445" t="s">
        <v>866</v>
      </c>
      <c r="E101" s="24">
        <v>2</v>
      </c>
      <c r="F101" s="109" t="s">
        <v>279</v>
      </c>
      <c r="G101" s="24" t="s">
        <v>279</v>
      </c>
      <c r="H101" s="28"/>
      <c r="I101" s="1580">
        <f>+ROUNDUP(H101*E101,0)</f>
        <v>0</v>
      </c>
      <c r="J101" s="1501"/>
      <c r="K101" s="1421">
        <f>+I101*J101</f>
        <v>0</v>
      </c>
      <c r="L101" s="1271"/>
      <c r="M101" s="359"/>
    </row>
    <row r="102" spans="1:13" ht="12" customHeight="1">
      <c r="A102" s="199" t="s">
        <v>18</v>
      </c>
      <c r="B102" s="36" t="s">
        <v>428</v>
      </c>
      <c r="C102" s="37"/>
      <c r="D102" s="38"/>
      <c r="E102" s="40"/>
      <c r="F102" s="164"/>
      <c r="G102" s="40"/>
      <c r="H102" s="38"/>
      <c r="I102" s="1587"/>
      <c r="J102" s="1502"/>
      <c r="K102" s="1422"/>
      <c r="L102" s="624"/>
      <c r="M102" s="359"/>
    </row>
    <row r="103" spans="1:13" ht="12" customHeight="1">
      <c r="A103" s="199"/>
      <c r="B103" s="36" t="s">
        <v>429</v>
      </c>
      <c r="C103" s="37"/>
      <c r="D103" s="38"/>
      <c r="E103" s="40"/>
      <c r="F103" s="164"/>
      <c r="G103" s="40"/>
      <c r="H103" s="38"/>
      <c r="I103" s="1587"/>
      <c r="J103" s="1502"/>
      <c r="K103" s="1422"/>
      <c r="L103" s="26"/>
      <c r="M103" s="359"/>
    </row>
    <row r="104" spans="1:13" ht="24" customHeight="1">
      <c r="A104" s="228" t="s">
        <v>1090</v>
      </c>
      <c r="B104" s="20" t="s">
        <v>612</v>
      </c>
      <c r="C104" s="41"/>
      <c r="D104" s="445"/>
      <c r="E104" s="24">
        <v>1</v>
      </c>
      <c r="F104" s="109" t="s">
        <v>1800</v>
      </c>
      <c r="G104" s="24" t="s">
        <v>1800</v>
      </c>
      <c r="H104" s="28"/>
      <c r="I104" s="1580">
        <f>+ROUNDUP(H104*E104,0)</f>
        <v>0</v>
      </c>
      <c r="J104" s="1501"/>
      <c r="K104" s="1421">
        <f>+I104*J104</f>
        <v>0</v>
      </c>
      <c r="L104" s="631"/>
      <c r="M104" s="360"/>
    </row>
    <row r="105" spans="1:13" s="105" customFormat="1" ht="36" customHeight="1">
      <c r="A105" s="136">
        <v>5027</v>
      </c>
      <c r="B105" s="43" t="s">
        <v>20</v>
      </c>
      <c r="C105" s="16" t="s">
        <v>301</v>
      </c>
      <c r="D105" s="44" t="s">
        <v>746</v>
      </c>
      <c r="E105" s="24">
        <v>1</v>
      </c>
      <c r="F105" s="109" t="s">
        <v>1800</v>
      </c>
      <c r="G105" s="24" t="s">
        <v>1800</v>
      </c>
      <c r="H105" s="28"/>
      <c r="I105" s="1580">
        <f>+ROUNDUP(H105*E105,0)</f>
        <v>0</v>
      </c>
      <c r="J105" s="1501"/>
      <c r="K105" s="1421">
        <f>+I105*J105</f>
        <v>0</v>
      </c>
      <c r="L105" s="797" t="s">
        <v>794</v>
      </c>
      <c r="M105" s="362"/>
    </row>
    <row r="106" spans="1:13" s="105" customFormat="1" ht="24" customHeight="1">
      <c r="A106" s="136">
        <v>5025</v>
      </c>
      <c r="B106" s="43" t="s">
        <v>420</v>
      </c>
      <c r="C106" s="41" t="s">
        <v>301</v>
      </c>
      <c r="D106" s="44" t="s">
        <v>421</v>
      </c>
      <c r="E106" s="24">
        <v>1</v>
      </c>
      <c r="F106" s="109" t="s">
        <v>1800</v>
      </c>
      <c r="G106" s="24" t="s">
        <v>1800</v>
      </c>
      <c r="H106" s="28"/>
      <c r="I106" s="1580">
        <f>+ROUNDUP(H106*E106,0)</f>
        <v>0</v>
      </c>
      <c r="J106" s="1501"/>
      <c r="K106" s="1421">
        <f>+I106*J106</f>
        <v>0</v>
      </c>
      <c r="L106" s="797" t="s">
        <v>422</v>
      </c>
      <c r="M106" s="362"/>
    </row>
    <row r="107" spans="1:13" s="105" customFormat="1" ht="12" customHeight="1">
      <c r="A107" s="136">
        <v>5026</v>
      </c>
      <c r="B107" s="107" t="s">
        <v>423</v>
      </c>
      <c r="C107" s="41" t="s">
        <v>301</v>
      </c>
      <c r="D107" s="445" t="s">
        <v>424</v>
      </c>
      <c r="E107" s="24">
        <v>1</v>
      </c>
      <c r="F107" s="109" t="s">
        <v>1800</v>
      </c>
      <c r="G107" s="24" t="s">
        <v>1800</v>
      </c>
      <c r="H107" s="28"/>
      <c r="I107" s="1580">
        <f>+ROUNDUP(H107*E107,0)</f>
        <v>0</v>
      </c>
      <c r="J107" s="1501"/>
      <c r="K107" s="1421">
        <f>+I107*J107</f>
        <v>0</v>
      </c>
      <c r="L107" s="797" t="s">
        <v>422</v>
      </c>
      <c r="M107" s="362"/>
    </row>
    <row r="108" spans="1:13" s="105" customFormat="1" ht="12" customHeight="1">
      <c r="A108" s="199"/>
      <c r="B108" s="80" t="s">
        <v>430</v>
      </c>
      <c r="C108" s="113"/>
      <c r="D108" s="115"/>
      <c r="E108" s="24"/>
      <c r="F108" s="109"/>
      <c r="G108" s="24"/>
      <c r="H108" s="28"/>
      <c r="I108" s="1583"/>
      <c r="J108" s="1501"/>
      <c r="K108" s="1423"/>
      <c r="L108" s="799"/>
      <c r="M108" s="362"/>
    </row>
    <row r="109" spans="1:13" ht="12" customHeight="1">
      <c r="A109" s="136" t="s">
        <v>703</v>
      </c>
      <c r="B109" s="116" t="s">
        <v>795</v>
      </c>
      <c r="C109" s="1114" t="s">
        <v>301</v>
      </c>
      <c r="D109" s="317" t="s">
        <v>866</v>
      </c>
      <c r="E109" s="24">
        <v>2</v>
      </c>
      <c r="F109" s="109">
        <v>40</v>
      </c>
      <c r="G109" s="24" t="s">
        <v>1850</v>
      </c>
      <c r="H109" s="28"/>
      <c r="I109" s="1584">
        <f>+ROUNDUP(H109/F109,0)*E109</f>
        <v>0</v>
      </c>
      <c r="J109" s="1500"/>
      <c r="K109" s="1421">
        <f>+I109*J109</f>
        <v>0</v>
      </c>
      <c r="L109" s="1270" t="s">
        <v>861</v>
      </c>
      <c r="M109" s="359"/>
    </row>
    <row r="110" spans="1:13" ht="24" customHeight="1">
      <c r="A110" s="136" t="s">
        <v>705</v>
      </c>
      <c r="B110" s="116" t="s">
        <v>1822</v>
      </c>
      <c r="C110" s="1116"/>
      <c r="D110" s="445" t="s">
        <v>866</v>
      </c>
      <c r="E110" s="24">
        <v>2</v>
      </c>
      <c r="F110" s="109" t="s">
        <v>279</v>
      </c>
      <c r="G110" s="24" t="s">
        <v>279</v>
      </c>
      <c r="H110" s="28"/>
      <c r="I110" s="1580">
        <f>+ROUNDUP(H110*E110,0)</f>
        <v>0</v>
      </c>
      <c r="J110" s="1501"/>
      <c r="K110" s="1421">
        <f>+I110*J110</f>
        <v>0</v>
      </c>
      <c r="L110" s="1271"/>
      <c r="M110" s="359"/>
    </row>
    <row r="111" spans="1:13" ht="12" customHeight="1">
      <c r="A111" s="199"/>
      <c r="B111" s="36" t="s">
        <v>431</v>
      </c>
      <c r="C111" s="37"/>
      <c r="D111" s="38"/>
      <c r="E111" s="40"/>
      <c r="F111" s="164"/>
      <c r="G111" s="40"/>
      <c r="H111" s="38"/>
      <c r="I111" s="1587"/>
      <c r="J111" s="1502"/>
      <c r="K111" s="1422"/>
      <c r="L111" s="26"/>
      <c r="M111" s="359"/>
    </row>
    <row r="112" spans="1:13" ht="12" customHeight="1">
      <c r="A112" s="199"/>
      <c r="B112" s="36" t="s">
        <v>432</v>
      </c>
      <c r="C112" s="37"/>
      <c r="D112" s="38"/>
      <c r="E112" s="40"/>
      <c r="F112" s="164"/>
      <c r="G112" s="40"/>
      <c r="H112" s="38"/>
      <c r="I112" s="1587"/>
      <c r="J112" s="1502"/>
      <c r="K112" s="1422"/>
      <c r="L112" s="26"/>
      <c r="M112" s="359"/>
    </row>
    <row r="113" spans="1:13" ht="24" customHeight="1">
      <c r="A113" s="228" t="s">
        <v>1090</v>
      </c>
      <c r="B113" s="20" t="s">
        <v>612</v>
      </c>
      <c r="C113" s="41"/>
      <c r="D113" s="445"/>
      <c r="E113" s="24">
        <v>1</v>
      </c>
      <c r="F113" s="109" t="s">
        <v>1800</v>
      </c>
      <c r="G113" s="24" t="s">
        <v>1800</v>
      </c>
      <c r="H113" s="28"/>
      <c r="I113" s="1580">
        <f>+ROUNDUP(H113*E113,0)</f>
        <v>0</v>
      </c>
      <c r="J113" s="1501"/>
      <c r="K113" s="1421">
        <f>+I113*J113</f>
        <v>0</v>
      </c>
      <c r="L113" s="631"/>
      <c r="M113" s="360"/>
    </row>
    <row r="114" spans="1:13" s="105" customFormat="1" ht="36" customHeight="1">
      <c r="A114" s="136">
        <v>5027</v>
      </c>
      <c r="B114" s="43" t="s">
        <v>20</v>
      </c>
      <c r="C114" s="41" t="s">
        <v>301</v>
      </c>
      <c r="D114" s="44" t="s">
        <v>1366</v>
      </c>
      <c r="E114" s="24">
        <v>1</v>
      </c>
      <c r="F114" s="109" t="s">
        <v>1800</v>
      </c>
      <c r="G114" s="24" t="s">
        <v>1800</v>
      </c>
      <c r="H114" s="28"/>
      <c r="I114" s="1580">
        <f>+ROUNDUP(H114*E114,0)</f>
        <v>0</v>
      </c>
      <c r="J114" s="1501"/>
      <c r="K114" s="1421">
        <f>+I114*J114</f>
        <v>0</v>
      </c>
      <c r="L114" s="797" t="s">
        <v>794</v>
      </c>
      <c r="M114" s="362"/>
    </row>
    <row r="115" spans="1:13" s="105" customFormat="1" ht="24" customHeight="1">
      <c r="A115" s="136">
        <v>5025</v>
      </c>
      <c r="B115" s="300" t="s">
        <v>420</v>
      </c>
      <c r="C115" s="41" t="s">
        <v>301</v>
      </c>
      <c r="D115" s="44" t="s">
        <v>421</v>
      </c>
      <c r="E115" s="24">
        <v>1</v>
      </c>
      <c r="F115" s="109" t="s">
        <v>1800</v>
      </c>
      <c r="G115" s="24" t="s">
        <v>1800</v>
      </c>
      <c r="H115" s="28"/>
      <c r="I115" s="1580">
        <f>+ROUNDUP(H115*E115,0)</f>
        <v>0</v>
      </c>
      <c r="J115" s="1501"/>
      <c r="K115" s="1421">
        <f>+I115*J115</f>
        <v>0</v>
      </c>
      <c r="L115" s="797" t="s">
        <v>422</v>
      </c>
      <c r="M115" s="362"/>
    </row>
    <row r="116" spans="1:13" s="105" customFormat="1" ht="12" customHeight="1">
      <c r="A116" s="136">
        <v>5026</v>
      </c>
      <c r="B116" s="313" t="s">
        <v>423</v>
      </c>
      <c r="C116" s="41" t="s">
        <v>301</v>
      </c>
      <c r="D116" s="445" t="s">
        <v>424</v>
      </c>
      <c r="E116" s="24">
        <v>1</v>
      </c>
      <c r="F116" s="109" t="s">
        <v>1800</v>
      </c>
      <c r="G116" s="24" t="s">
        <v>1800</v>
      </c>
      <c r="H116" s="28"/>
      <c r="I116" s="1580">
        <f>+ROUNDUP(H116*E116,0)</f>
        <v>0</v>
      </c>
      <c r="J116" s="1501"/>
      <c r="K116" s="1421">
        <f>+I116*J116</f>
        <v>0</v>
      </c>
      <c r="L116" s="797" t="s">
        <v>422</v>
      </c>
      <c r="M116" s="362"/>
    </row>
    <row r="117" spans="1:13" s="105" customFormat="1" ht="12" customHeight="1">
      <c r="A117" s="199"/>
      <c r="B117" s="80" t="s">
        <v>433</v>
      </c>
      <c r="C117" s="113"/>
      <c r="D117" s="115"/>
      <c r="E117" s="24"/>
      <c r="F117" s="109"/>
      <c r="G117" s="24"/>
      <c r="H117" s="28"/>
      <c r="I117" s="1583"/>
      <c r="J117" s="1501"/>
      <c r="K117" s="1423"/>
      <c r="L117" s="799"/>
      <c r="M117" s="362"/>
    </row>
    <row r="118" spans="1:13" ht="12" customHeight="1">
      <c r="A118" s="136" t="s">
        <v>804</v>
      </c>
      <c r="B118" s="116" t="s">
        <v>795</v>
      </c>
      <c r="C118" s="1114" t="s">
        <v>301</v>
      </c>
      <c r="D118" s="445" t="s">
        <v>426</v>
      </c>
      <c r="E118" s="24">
        <v>2</v>
      </c>
      <c r="F118" s="109">
        <v>40</v>
      </c>
      <c r="G118" s="24" t="s">
        <v>1850</v>
      </c>
      <c r="H118" s="28"/>
      <c r="I118" s="1584">
        <f>+ROUNDUP(H118/F118,0)*E118</f>
        <v>0</v>
      </c>
      <c r="J118" s="1500"/>
      <c r="K118" s="1421">
        <f>+I118*J118</f>
        <v>0</v>
      </c>
      <c r="L118" s="1213" t="s">
        <v>1898</v>
      </c>
      <c r="M118" s="359"/>
    </row>
    <row r="119" spans="1:13" ht="24" customHeight="1">
      <c r="A119" s="136" t="s">
        <v>710</v>
      </c>
      <c r="B119" s="116" t="s">
        <v>1822</v>
      </c>
      <c r="C119" s="1116"/>
      <c r="D119" s="445" t="s">
        <v>866</v>
      </c>
      <c r="E119" s="24">
        <v>2</v>
      </c>
      <c r="F119" s="109" t="s">
        <v>279</v>
      </c>
      <c r="G119" s="24" t="s">
        <v>279</v>
      </c>
      <c r="H119" s="28"/>
      <c r="I119" s="1580">
        <f>+ROUNDUP(H119*E119,0)</f>
        <v>0</v>
      </c>
      <c r="J119" s="1501"/>
      <c r="K119" s="1421">
        <f>+I119*J119</f>
        <v>0</v>
      </c>
      <c r="L119" s="1214"/>
      <c r="M119" s="359"/>
    </row>
    <row r="120" spans="1:13" ht="12" customHeight="1">
      <c r="A120" s="199"/>
      <c r="B120" s="36" t="s">
        <v>434</v>
      </c>
      <c r="C120" s="37"/>
      <c r="D120" s="38"/>
      <c r="E120" s="40"/>
      <c r="F120" s="164"/>
      <c r="G120" s="40"/>
      <c r="H120" s="38"/>
      <c r="I120" s="1587"/>
      <c r="J120" s="1502"/>
      <c r="K120" s="1422"/>
      <c r="L120" s="633"/>
      <c r="M120" s="359"/>
    </row>
    <row r="121" spans="1:13" s="105" customFormat="1" ht="12" customHeight="1">
      <c r="A121" s="136" t="s">
        <v>706</v>
      </c>
      <c r="B121" s="118" t="s">
        <v>435</v>
      </c>
      <c r="C121" s="16"/>
      <c r="D121" s="445" t="s">
        <v>436</v>
      </c>
      <c r="E121" s="24">
        <v>2</v>
      </c>
      <c r="F121" s="109" t="s">
        <v>108</v>
      </c>
      <c r="G121" s="24" t="s">
        <v>108</v>
      </c>
      <c r="H121" s="28"/>
      <c r="I121" s="1580">
        <f>+ROUNDUP(H121*E121,0)</f>
        <v>0</v>
      </c>
      <c r="J121" s="1501"/>
      <c r="K121" s="1421">
        <f>+I121*J121</f>
        <v>0</v>
      </c>
      <c r="L121" s="221"/>
      <c r="M121" s="362"/>
    </row>
    <row r="122" spans="1:13" s="105" customFormat="1" ht="12" customHeight="1">
      <c r="A122" s="136" t="s">
        <v>707</v>
      </c>
      <c r="B122" s="27" t="s">
        <v>437</v>
      </c>
      <c r="C122" s="28"/>
      <c r="D122" s="445" t="s">
        <v>436</v>
      </c>
      <c r="E122" s="24">
        <v>2</v>
      </c>
      <c r="F122" s="109" t="s">
        <v>108</v>
      </c>
      <c r="G122" s="24" t="s">
        <v>108</v>
      </c>
      <c r="H122" s="28"/>
      <c r="I122" s="1580">
        <f>+ROUNDUP(H122*E122,0)</f>
        <v>0</v>
      </c>
      <c r="J122" s="1501"/>
      <c r="K122" s="1421">
        <f>+I122*J122</f>
        <v>0</v>
      </c>
      <c r="L122" s="221"/>
      <c r="M122" s="362"/>
    </row>
    <row r="123" spans="1:13" s="105" customFormat="1" ht="12" customHeight="1">
      <c r="A123" s="136" t="s">
        <v>708</v>
      </c>
      <c r="B123" s="27" t="s">
        <v>438</v>
      </c>
      <c r="C123" s="28"/>
      <c r="D123" s="445" t="s">
        <v>436</v>
      </c>
      <c r="E123" s="24">
        <v>2</v>
      </c>
      <c r="F123" s="109" t="s">
        <v>108</v>
      </c>
      <c r="G123" s="24" t="s">
        <v>108</v>
      </c>
      <c r="H123" s="28"/>
      <c r="I123" s="1580">
        <f>+ROUNDUP(H123*E123,0)</f>
        <v>0</v>
      </c>
      <c r="J123" s="1501"/>
      <c r="K123" s="1421">
        <f>+I123*J123</f>
        <v>0</v>
      </c>
      <c r="L123" s="221"/>
      <c r="M123" s="362"/>
    </row>
    <row r="124" spans="1:13" s="105" customFormat="1" ht="12" customHeight="1">
      <c r="A124" s="136" t="s">
        <v>709</v>
      </c>
      <c r="B124" s="20" t="s">
        <v>308</v>
      </c>
      <c r="C124" s="46"/>
      <c r="D124" s="445" t="s">
        <v>436</v>
      </c>
      <c r="E124" s="24">
        <v>2</v>
      </c>
      <c r="F124" s="109" t="s">
        <v>108</v>
      </c>
      <c r="G124" s="24" t="s">
        <v>108</v>
      </c>
      <c r="H124" s="28"/>
      <c r="I124" s="1580">
        <f>+ROUNDUP(H124*E124,0)</f>
        <v>0</v>
      </c>
      <c r="J124" s="1501"/>
      <c r="K124" s="1421">
        <f>+I124*J124</f>
        <v>0</v>
      </c>
      <c r="L124" s="221"/>
      <c r="M124" s="362"/>
    </row>
    <row r="125" spans="1:13" ht="12" customHeight="1">
      <c r="A125" s="199"/>
      <c r="B125" s="36" t="s">
        <v>439</v>
      </c>
      <c r="C125" s="37"/>
      <c r="D125" s="38"/>
      <c r="E125" s="40"/>
      <c r="F125" s="164"/>
      <c r="G125" s="40"/>
      <c r="H125" s="38"/>
      <c r="I125" s="1587"/>
      <c r="J125" s="1502"/>
      <c r="K125" s="1422"/>
      <c r="L125" s="596"/>
      <c r="M125" s="359"/>
    </row>
    <row r="126" spans="1:13" ht="24" customHeight="1">
      <c r="A126" s="136">
        <v>3000</v>
      </c>
      <c r="B126" s="119" t="s">
        <v>440</v>
      </c>
      <c r="C126" s="120"/>
      <c r="D126" s="275" t="s">
        <v>1367</v>
      </c>
      <c r="E126" s="24">
        <v>1</v>
      </c>
      <c r="F126" s="109" t="s">
        <v>441</v>
      </c>
      <c r="G126" s="24" t="s">
        <v>441</v>
      </c>
      <c r="H126" s="120"/>
      <c r="I126" s="1580">
        <f>+ROUNDUP(H126*E126,0)</f>
        <v>0</v>
      </c>
      <c r="J126" s="1501"/>
      <c r="K126" s="1421">
        <f>+I126*J126</f>
        <v>0</v>
      </c>
      <c r="L126" s="634"/>
      <c r="M126" s="359"/>
    </row>
    <row r="127" spans="1:13" ht="12" customHeight="1">
      <c r="A127" s="199"/>
      <c r="B127" s="163" t="s">
        <v>442</v>
      </c>
      <c r="C127" s="128"/>
      <c r="D127" s="164"/>
      <c r="E127" s="40"/>
      <c r="F127" s="164"/>
      <c r="G127" s="40"/>
      <c r="H127" s="38"/>
      <c r="I127" s="1587"/>
      <c r="J127" s="1502"/>
      <c r="K127" s="1422"/>
      <c r="L127" s="635"/>
      <c r="M127" s="359"/>
    </row>
    <row r="128" spans="1:13" ht="12" customHeight="1">
      <c r="A128" s="199"/>
      <c r="B128" s="163" t="s">
        <v>443</v>
      </c>
      <c r="C128" s="128"/>
      <c r="D128" s="164"/>
      <c r="E128" s="40"/>
      <c r="F128" s="164"/>
      <c r="G128" s="40"/>
      <c r="H128" s="38"/>
      <c r="I128" s="1587"/>
      <c r="J128" s="1502"/>
      <c r="K128" s="1422"/>
      <c r="L128" s="635"/>
      <c r="M128" s="359"/>
    </row>
    <row r="129" spans="1:13" ht="24" customHeight="1">
      <c r="A129" s="136" t="s">
        <v>867</v>
      </c>
      <c r="B129" s="166" t="s">
        <v>1394</v>
      </c>
      <c r="C129" s="1175" t="s">
        <v>301</v>
      </c>
      <c r="D129" s="322" t="s">
        <v>872</v>
      </c>
      <c r="E129" s="23"/>
      <c r="F129" s="109" t="s">
        <v>444</v>
      </c>
      <c r="G129" s="24" t="s">
        <v>444</v>
      </c>
      <c r="H129" s="28"/>
      <c r="I129" s="1580">
        <f>+ROUNDUP(H129*E129,0)</f>
        <v>0</v>
      </c>
      <c r="J129" s="1501"/>
      <c r="K129" s="1421">
        <f aca="true" t="shared" si="10" ref="K129:K137">+I129*J129</f>
        <v>0</v>
      </c>
      <c r="L129" s="1245" t="s">
        <v>827</v>
      </c>
      <c r="M129" s="359"/>
    </row>
    <row r="130" spans="1:13" ht="24" customHeight="1">
      <c r="A130" s="136" t="s">
        <v>868</v>
      </c>
      <c r="B130" s="166" t="s">
        <v>445</v>
      </c>
      <c r="C130" s="1186"/>
      <c r="D130" s="445" t="s">
        <v>446</v>
      </c>
      <c r="E130" s="23"/>
      <c r="F130" s="109" t="s">
        <v>444</v>
      </c>
      <c r="G130" s="24" t="s">
        <v>444</v>
      </c>
      <c r="H130" s="28"/>
      <c r="I130" s="1580">
        <f>+ROUNDUP(H130*E130,0)</f>
        <v>0</v>
      </c>
      <c r="J130" s="1501"/>
      <c r="K130" s="1421">
        <f t="shared" si="10"/>
        <v>0</v>
      </c>
      <c r="L130" s="1246"/>
      <c r="M130" s="359"/>
    </row>
    <row r="131" spans="1:13" ht="24" customHeight="1">
      <c r="A131" s="136" t="s">
        <v>869</v>
      </c>
      <c r="B131" s="166" t="s">
        <v>447</v>
      </c>
      <c r="C131" s="1186"/>
      <c r="D131" s="445" t="s">
        <v>448</v>
      </c>
      <c r="E131" s="23"/>
      <c r="F131" s="109" t="s">
        <v>444</v>
      </c>
      <c r="G131" s="24" t="s">
        <v>444</v>
      </c>
      <c r="H131" s="28"/>
      <c r="I131" s="1580">
        <f>+ROUNDUP(H131*E131,0)</f>
        <v>0</v>
      </c>
      <c r="J131" s="1501"/>
      <c r="K131" s="1421">
        <f t="shared" si="10"/>
        <v>0</v>
      </c>
      <c r="L131" s="1246"/>
      <c r="M131" s="359"/>
    </row>
    <row r="132" spans="1:13" ht="24" customHeight="1">
      <c r="A132" s="136" t="s">
        <v>870</v>
      </c>
      <c r="B132" s="169" t="s">
        <v>542</v>
      </c>
      <c r="C132" s="1186"/>
      <c r="D132" s="322" t="s">
        <v>873</v>
      </c>
      <c r="E132" s="23"/>
      <c r="F132" s="109" t="s">
        <v>444</v>
      </c>
      <c r="G132" s="24" t="s">
        <v>444</v>
      </c>
      <c r="H132" s="28"/>
      <c r="I132" s="1580">
        <f>+ROUNDUP(H132*E132,0)</f>
        <v>0</v>
      </c>
      <c r="J132" s="1501"/>
      <c r="K132" s="1421">
        <f t="shared" si="10"/>
        <v>0</v>
      </c>
      <c r="L132" s="1246"/>
      <c r="M132" s="359"/>
    </row>
    <row r="133" spans="1:13" ht="24" customHeight="1">
      <c r="A133" s="136" t="s">
        <v>871</v>
      </c>
      <c r="B133" s="166" t="s">
        <v>543</v>
      </c>
      <c r="C133" s="1176"/>
      <c r="D133" s="636" t="s">
        <v>874</v>
      </c>
      <c r="E133" s="23"/>
      <c r="F133" s="109" t="s">
        <v>444</v>
      </c>
      <c r="G133" s="24" t="s">
        <v>444</v>
      </c>
      <c r="H133" s="28"/>
      <c r="I133" s="1580">
        <f>+ROUNDUP(H133*E133,0)</f>
        <v>0</v>
      </c>
      <c r="J133" s="1501"/>
      <c r="K133" s="1421">
        <f t="shared" si="10"/>
        <v>0</v>
      </c>
      <c r="L133" s="1247"/>
      <c r="M133" s="359"/>
    </row>
    <row r="134" spans="1:13" ht="24" customHeight="1">
      <c r="A134" s="136" t="s">
        <v>875</v>
      </c>
      <c r="B134" s="166" t="s">
        <v>1823</v>
      </c>
      <c r="C134" s="41" t="s">
        <v>616</v>
      </c>
      <c r="D134" s="445" t="s">
        <v>883</v>
      </c>
      <c r="E134" s="24">
        <v>1</v>
      </c>
      <c r="F134" s="1001">
        <v>200</v>
      </c>
      <c r="G134" s="24" t="s">
        <v>1850</v>
      </c>
      <c r="H134" s="28"/>
      <c r="I134" s="1584">
        <f>+ROUNDUP(H134/F134,0)*E134</f>
        <v>0</v>
      </c>
      <c r="J134" s="1500"/>
      <c r="K134" s="1421">
        <f t="shared" si="10"/>
        <v>0</v>
      </c>
      <c r="L134" s="1245" t="s">
        <v>1899</v>
      </c>
      <c r="M134" s="359"/>
    </row>
    <row r="135" spans="1:13" ht="24" customHeight="1">
      <c r="A135" s="136" t="s">
        <v>876</v>
      </c>
      <c r="B135" s="167" t="s">
        <v>450</v>
      </c>
      <c r="C135" s="41" t="s">
        <v>616</v>
      </c>
      <c r="D135" s="445" t="s">
        <v>1358</v>
      </c>
      <c r="E135" s="24">
        <v>1</v>
      </c>
      <c r="F135" s="1001">
        <v>200</v>
      </c>
      <c r="G135" s="24" t="s">
        <v>1850</v>
      </c>
      <c r="H135" s="28"/>
      <c r="I135" s="1584">
        <f>+ROUNDUP(H135/F135,0)*E135</f>
        <v>0</v>
      </c>
      <c r="J135" s="1500"/>
      <c r="K135" s="1421">
        <f t="shared" si="10"/>
        <v>0</v>
      </c>
      <c r="L135" s="1246"/>
      <c r="M135" s="359"/>
    </row>
    <row r="136" spans="1:13" ht="24" customHeight="1">
      <c r="A136" s="136" t="s">
        <v>877</v>
      </c>
      <c r="B136" s="166" t="s">
        <v>862</v>
      </c>
      <c r="C136" s="41" t="s">
        <v>616</v>
      </c>
      <c r="D136" s="317" t="s">
        <v>882</v>
      </c>
      <c r="E136" s="24">
        <v>1</v>
      </c>
      <c r="F136" s="1001">
        <v>200</v>
      </c>
      <c r="G136" s="24" t="s">
        <v>1850</v>
      </c>
      <c r="H136" s="28"/>
      <c r="I136" s="1584">
        <f>+ROUNDUP(H136/F136,0)*E136</f>
        <v>0</v>
      </c>
      <c r="J136" s="1500"/>
      <c r="K136" s="1421">
        <f t="shared" si="10"/>
        <v>0</v>
      </c>
      <c r="L136" s="1246"/>
      <c r="M136" s="362"/>
    </row>
    <row r="137" spans="1:13" ht="36" customHeight="1">
      <c r="A137" s="136">
        <v>5021</v>
      </c>
      <c r="B137" s="166" t="s">
        <v>275</v>
      </c>
      <c r="C137" s="41" t="s">
        <v>1520</v>
      </c>
      <c r="D137" s="445" t="s">
        <v>1359</v>
      </c>
      <c r="E137" s="23">
        <v>5</v>
      </c>
      <c r="F137" s="1001">
        <v>200</v>
      </c>
      <c r="G137" s="24" t="s">
        <v>1850</v>
      </c>
      <c r="H137" s="120"/>
      <c r="I137" s="1584">
        <f>+ROUNDUP(H137/F137,0)*E137</f>
        <v>0</v>
      </c>
      <c r="J137" s="1500"/>
      <c r="K137" s="1421">
        <f t="shared" si="10"/>
        <v>0</v>
      </c>
      <c r="L137" s="1247"/>
      <c r="M137" s="362"/>
    </row>
    <row r="138" spans="1:13" ht="12" customHeight="1">
      <c r="A138" s="199"/>
      <c r="B138" s="255" t="s">
        <v>544</v>
      </c>
      <c r="C138" s="21"/>
      <c r="D138" s="322"/>
      <c r="E138" s="24"/>
      <c r="F138" s="1016"/>
      <c r="G138" s="856"/>
      <c r="H138" s="845"/>
      <c r="I138" s="1583"/>
      <c r="J138" s="1501"/>
      <c r="K138" s="1423"/>
      <c r="L138" s="598"/>
      <c r="M138" s="359"/>
    </row>
    <row r="139" spans="1:13" ht="24" customHeight="1">
      <c r="A139" s="228" t="s">
        <v>1090</v>
      </c>
      <c r="B139" s="169" t="s">
        <v>610</v>
      </c>
      <c r="C139" s="21"/>
      <c r="D139" s="269"/>
      <c r="E139" s="24">
        <v>1</v>
      </c>
      <c r="F139" s="1016" t="s">
        <v>884</v>
      </c>
      <c r="G139" s="856" t="s">
        <v>884</v>
      </c>
      <c r="H139" s="845"/>
      <c r="I139" s="1580">
        <f>+ROUNDUP(H139*E139,0)</f>
        <v>0</v>
      </c>
      <c r="J139" s="1501"/>
      <c r="K139" s="1421">
        <f>+I139*J139</f>
        <v>0</v>
      </c>
      <c r="L139" s="598"/>
      <c r="M139" s="359"/>
    </row>
    <row r="140" spans="1:13" ht="12" customHeight="1">
      <c r="A140" s="199"/>
      <c r="B140" s="255" t="s">
        <v>830</v>
      </c>
      <c r="C140" s="21"/>
      <c r="D140" s="322"/>
      <c r="E140" s="24"/>
      <c r="F140" s="109"/>
      <c r="G140" s="24"/>
      <c r="H140" s="28"/>
      <c r="I140" s="1583"/>
      <c r="J140" s="1501"/>
      <c r="K140" s="1423"/>
      <c r="L140" s="598"/>
      <c r="M140" s="359"/>
    </row>
    <row r="141" spans="1:13" ht="60" customHeight="1">
      <c r="A141" s="136">
        <v>5050</v>
      </c>
      <c r="B141" s="27" t="s">
        <v>832</v>
      </c>
      <c r="C141" s="28" t="s">
        <v>301</v>
      </c>
      <c r="D141" s="322" t="s">
        <v>531</v>
      </c>
      <c r="E141" s="24">
        <v>1</v>
      </c>
      <c r="F141" s="109" t="s">
        <v>261</v>
      </c>
      <c r="G141" s="24" t="s">
        <v>261</v>
      </c>
      <c r="H141" s="28"/>
      <c r="I141" s="1580">
        <f>+ROUNDUP(H141*E141,0)</f>
        <v>0</v>
      </c>
      <c r="J141" s="1501"/>
      <c r="K141" s="1421">
        <f>+I141*J141</f>
        <v>0</v>
      </c>
      <c r="L141" s="789" t="s">
        <v>885</v>
      </c>
      <c r="M141" s="359"/>
    </row>
    <row r="142" spans="1:13" s="142" customFormat="1" ht="24" customHeight="1">
      <c r="A142" s="228" t="s">
        <v>1090</v>
      </c>
      <c r="B142" s="169" t="s">
        <v>831</v>
      </c>
      <c r="C142" s="21" t="s">
        <v>301</v>
      </c>
      <c r="D142" s="322" t="s">
        <v>1360</v>
      </c>
      <c r="E142" s="23">
        <v>1</v>
      </c>
      <c r="F142" s="1017" t="s">
        <v>828</v>
      </c>
      <c r="G142" s="857" t="s">
        <v>828</v>
      </c>
      <c r="H142" s="846"/>
      <c r="I142" s="1580">
        <f>+ROUNDUP(H142*E142,0)</f>
        <v>0</v>
      </c>
      <c r="J142" s="1501"/>
      <c r="K142" s="1421">
        <f>+I142*J142</f>
        <v>0</v>
      </c>
      <c r="L142" s="795" t="s">
        <v>829</v>
      </c>
      <c r="M142" s="359"/>
    </row>
    <row r="143" spans="1:13" ht="12" customHeight="1">
      <c r="A143" s="199"/>
      <c r="B143" s="163" t="s">
        <v>833</v>
      </c>
      <c r="C143" s="128"/>
      <c r="D143" s="164"/>
      <c r="E143" s="40"/>
      <c r="F143" s="164"/>
      <c r="G143" s="40"/>
      <c r="H143" s="38"/>
      <c r="I143" s="1587"/>
      <c r="J143" s="1502"/>
      <c r="K143" s="1422"/>
      <c r="L143" s="777"/>
      <c r="M143" s="359"/>
    </row>
    <row r="144" spans="1:13" s="142" customFormat="1" ht="36" customHeight="1">
      <c r="A144" s="736" t="s">
        <v>1601</v>
      </c>
      <c r="B144" s="169" t="s">
        <v>1393</v>
      </c>
      <c r="C144" s="21" t="s">
        <v>301</v>
      </c>
      <c r="D144" s="322" t="s">
        <v>452</v>
      </c>
      <c r="E144" s="23">
        <v>1</v>
      </c>
      <c r="F144" s="1001">
        <v>200</v>
      </c>
      <c r="G144" s="23" t="s">
        <v>1850</v>
      </c>
      <c r="H144" s="120"/>
      <c r="I144" s="1584">
        <f>+ROUNDUP(H144/F144,0)*E144</f>
        <v>0</v>
      </c>
      <c r="J144" s="1500"/>
      <c r="K144" s="1421">
        <f>+I144*J144</f>
        <v>0</v>
      </c>
      <c r="L144" s="800" t="s">
        <v>1734</v>
      </c>
      <c r="M144" s="359"/>
    </row>
    <row r="145" spans="1:13" ht="12" customHeight="1">
      <c r="A145" s="736"/>
      <c r="B145" s="163" t="s">
        <v>888</v>
      </c>
      <c r="C145" s="128"/>
      <c r="D145" s="164"/>
      <c r="E145" s="40"/>
      <c r="F145" s="164"/>
      <c r="G145" s="40"/>
      <c r="H145" s="38"/>
      <c r="I145" s="1587"/>
      <c r="J145" s="1502"/>
      <c r="K145" s="1422"/>
      <c r="L145" s="801"/>
      <c r="M145" s="359"/>
    </row>
    <row r="146" spans="1:13" ht="12" customHeight="1">
      <c r="A146" s="736"/>
      <c r="B146" s="163" t="s">
        <v>889</v>
      </c>
      <c r="C146" s="128"/>
      <c r="D146" s="164"/>
      <c r="E146" s="40"/>
      <c r="F146" s="164"/>
      <c r="G146" s="40"/>
      <c r="H146" s="38"/>
      <c r="I146" s="1587"/>
      <c r="J146" s="1502"/>
      <c r="K146" s="1422"/>
      <c r="L146" s="801"/>
      <c r="M146" s="359"/>
    </row>
    <row r="147" spans="1:13" ht="36" customHeight="1">
      <c r="A147" s="736">
        <v>5054</v>
      </c>
      <c r="B147" s="166" t="s">
        <v>886</v>
      </c>
      <c r="C147" s="16" t="s">
        <v>301</v>
      </c>
      <c r="D147" s="322" t="s">
        <v>1361</v>
      </c>
      <c r="E147" s="24">
        <v>1</v>
      </c>
      <c r="F147" s="1016" t="s">
        <v>551</v>
      </c>
      <c r="G147" s="856" t="s">
        <v>551</v>
      </c>
      <c r="H147" s="845"/>
      <c r="I147" s="1580">
        <f>+ROUNDUP(H147*E147,0)</f>
        <v>0</v>
      </c>
      <c r="J147" s="1501"/>
      <c r="K147" s="1421">
        <f>+I147*J147</f>
        <v>0</v>
      </c>
      <c r="L147" s="777" t="s">
        <v>834</v>
      </c>
      <c r="M147" s="359"/>
    </row>
    <row r="148" spans="1:13" ht="24" customHeight="1">
      <c r="A148" s="736">
        <v>5053</v>
      </c>
      <c r="B148" s="169" t="s">
        <v>836</v>
      </c>
      <c r="C148" s="21"/>
      <c r="D148" s="275" t="s">
        <v>545</v>
      </c>
      <c r="E148" s="24">
        <v>1</v>
      </c>
      <c r="F148" s="1016" t="s">
        <v>835</v>
      </c>
      <c r="G148" s="856" t="s">
        <v>835</v>
      </c>
      <c r="H148" s="845"/>
      <c r="I148" s="1580">
        <f>+ROUNDUP(H148*E148,0)</f>
        <v>0</v>
      </c>
      <c r="J148" s="1501"/>
      <c r="K148" s="1421">
        <f>+I148*J148</f>
        <v>0</v>
      </c>
      <c r="L148" s="624"/>
      <c r="M148" s="359"/>
    </row>
    <row r="149" spans="1:13" ht="12" customHeight="1">
      <c r="A149" s="736"/>
      <c r="B149" s="323" t="s">
        <v>890</v>
      </c>
      <c r="C149" s="16"/>
      <c r="D149" s="322"/>
      <c r="E149" s="24"/>
      <c r="F149" s="1016"/>
      <c r="G149" s="856"/>
      <c r="H149" s="845"/>
      <c r="I149" s="1583"/>
      <c r="J149" s="1501"/>
      <c r="K149" s="1423"/>
      <c r="L149" s="624"/>
      <c r="M149" s="359"/>
    </row>
    <row r="150" spans="1:13" ht="24" customHeight="1">
      <c r="A150" s="736">
        <v>5052</v>
      </c>
      <c r="B150" s="169" t="s">
        <v>1395</v>
      </c>
      <c r="C150" s="236"/>
      <c r="D150" s="322" t="s">
        <v>1410</v>
      </c>
      <c r="E150" s="24">
        <v>1</v>
      </c>
      <c r="F150" s="109" t="s">
        <v>549</v>
      </c>
      <c r="G150" s="24" t="s">
        <v>549</v>
      </c>
      <c r="H150" s="28"/>
      <c r="I150" s="1580">
        <f>+ROUNDUP(H150*E150,0)</f>
        <v>0</v>
      </c>
      <c r="J150" s="1501"/>
      <c r="K150" s="1421">
        <f>+I150*J150</f>
        <v>0</v>
      </c>
      <c r="L150" s="657"/>
      <c r="M150" s="359"/>
    </row>
    <row r="151" spans="1:13" ht="24" customHeight="1">
      <c r="A151" s="136">
        <v>5051</v>
      </c>
      <c r="B151" s="166" t="s">
        <v>1396</v>
      </c>
      <c r="C151" s="354"/>
      <c r="D151" s="322" t="s">
        <v>1398</v>
      </c>
      <c r="E151" s="24">
        <v>1</v>
      </c>
      <c r="F151" s="109" t="s">
        <v>550</v>
      </c>
      <c r="G151" s="24" t="s">
        <v>550</v>
      </c>
      <c r="H151" s="28"/>
      <c r="I151" s="1580">
        <f>+ROUNDUP(H151*E151,0)</f>
        <v>0</v>
      </c>
      <c r="J151" s="1501"/>
      <c r="K151" s="1421">
        <f>+I151*J151</f>
        <v>0</v>
      </c>
      <c r="L151" s="627"/>
      <c r="M151" s="359"/>
    </row>
    <row r="152" spans="1:13" ht="24" customHeight="1">
      <c r="A152" s="199"/>
      <c r="B152" s="273" t="s">
        <v>891</v>
      </c>
      <c r="C152" s="355"/>
      <c r="D152" s="1236" t="s">
        <v>908</v>
      </c>
      <c r="E152" s="1236"/>
      <c r="F152" s="1236"/>
      <c r="G152" s="1236"/>
      <c r="H152" s="1236"/>
      <c r="I152" s="1236"/>
      <c r="J152" s="1236"/>
      <c r="K152" s="1237"/>
      <c r="L152" s="637"/>
      <c r="M152" s="362"/>
    </row>
    <row r="153" spans="1:13" ht="24" customHeight="1">
      <c r="A153" s="147" t="s">
        <v>962</v>
      </c>
      <c r="B153" s="169" t="s">
        <v>895</v>
      </c>
      <c r="C153" s="143"/>
      <c r="D153" s="638" t="s">
        <v>878</v>
      </c>
      <c r="E153" s="23">
        <v>1</v>
      </c>
      <c r="F153" s="956">
        <v>60</v>
      </c>
      <c r="G153" s="23" t="s">
        <v>1850</v>
      </c>
      <c r="H153" s="146"/>
      <c r="I153" s="1566">
        <f aca="true" t="shared" si="11" ref="I153:I160">+ROUNDUP(H153/F153,0)*E153</f>
        <v>0</v>
      </c>
      <c r="J153" s="1500"/>
      <c r="K153" s="1421">
        <f>+I153*J153</f>
        <v>0</v>
      </c>
      <c r="L153" s="626"/>
      <c r="M153" s="359"/>
    </row>
    <row r="154" spans="1:13" ht="22.5">
      <c r="A154" s="147" t="s">
        <v>963</v>
      </c>
      <c r="B154" s="169" t="s">
        <v>896</v>
      </c>
      <c r="C154" s="143"/>
      <c r="D154" s="275" t="s">
        <v>1771</v>
      </c>
      <c r="E154" s="23">
        <v>1</v>
      </c>
      <c r="F154" s="956">
        <v>60</v>
      </c>
      <c r="G154" s="23" t="s">
        <v>1850</v>
      </c>
      <c r="H154" s="146"/>
      <c r="I154" s="1566">
        <f t="shared" si="11"/>
        <v>0</v>
      </c>
      <c r="J154" s="1500"/>
      <c r="K154" s="1421">
        <f aca="true" t="shared" si="12" ref="K154:K160">+I154*J154</f>
        <v>0</v>
      </c>
      <c r="L154" s="626"/>
      <c r="M154" s="359"/>
    </row>
    <row r="155" spans="1:13" s="142" customFormat="1" ht="22.5">
      <c r="A155" s="136" t="s">
        <v>1736</v>
      </c>
      <c r="B155" s="140" t="s">
        <v>1735</v>
      </c>
      <c r="C155" s="143"/>
      <c r="D155" s="275" t="s">
        <v>1740</v>
      </c>
      <c r="E155" s="23">
        <v>1</v>
      </c>
      <c r="F155" s="956">
        <v>80</v>
      </c>
      <c r="G155" s="23" t="s">
        <v>1850</v>
      </c>
      <c r="H155" s="146"/>
      <c r="I155" s="1566">
        <f t="shared" si="11"/>
        <v>0</v>
      </c>
      <c r="J155" s="1500"/>
      <c r="K155" s="1421">
        <f t="shared" si="12"/>
        <v>0</v>
      </c>
      <c r="L155" s="640"/>
      <c r="M155" s="359"/>
    </row>
    <row r="156" spans="1:13" s="142" customFormat="1" ht="22.5">
      <c r="A156" s="136" t="s">
        <v>1737</v>
      </c>
      <c r="B156" s="140" t="s">
        <v>1738</v>
      </c>
      <c r="C156" s="143"/>
      <c r="D156" s="275" t="s">
        <v>1739</v>
      </c>
      <c r="E156" s="23"/>
      <c r="F156" s="956">
        <v>80</v>
      </c>
      <c r="G156" s="23" t="s">
        <v>1850</v>
      </c>
      <c r="H156" s="146"/>
      <c r="I156" s="1566">
        <f t="shared" si="11"/>
        <v>0</v>
      </c>
      <c r="J156" s="1500"/>
      <c r="K156" s="1421">
        <f t="shared" si="12"/>
        <v>0</v>
      </c>
      <c r="L156" s="640"/>
      <c r="M156" s="359"/>
    </row>
    <row r="157" spans="1:13" ht="36" customHeight="1">
      <c r="A157" s="639" t="s">
        <v>964</v>
      </c>
      <c r="B157" s="140" t="s">
        <v>897</v>
      </c>
      <c r="C157" s="143"/>
      <c r="D157" s="275" t="s">
        <v>1362</v>
      </c>
      <c r="E157" s="23">
        <v>1</v>
      </c>
      <c r="F157" s="956">
        <v>80</v>
      </c>
      <c r="G157" s="23" t="s">
        <v>1850</v>
      </c>
      <c r="H157" s="146"/>
      <c r="I157" s="1566">
        <f t="shared" si="11"/>
        <v>0</v>
      </c>
      <c r="J157" s="1500"/>
      <c r="K157" s="1421">
        <f t="shared" si="12"/>
        <v>0</v>
      </c>
      <c r="L157" s="626"/>
      <c r="M157" s="359"/>
    </row>
    <row r="158" spans="1:13" ht="24" customHeight="1">
      <c r="A158" s="736">
        <v>5060</v>
      </c>
      <c r="B158" s="169" t="s">
        <v>898</v>
      </c>
      <c r="C158" s="1134" t="s">
        <v>301</v>
      </c>
      <c r="D158" s="322" t="s">
        <v>1399</v>
      </c>
      <c r="E158" s="24">
        <v>1</v>
      </c>
      <c r="F158" s="956">
        <v>120</v>
      </c>
      <c r="G158" s="23" t="s">
        <v>1850</v>
      </c>
      <c r="H158" s="146"/>
      <c r="I158" s="1566">
        <f t="shared" si="11"/>
        <v>0</v>
      </c>
      <c r="J158" s="1500"/>
      <c r="K158" s="1421">
        <f t="shared" si="12"/>
        <v>0</v>
      </c>
      <c r="L158" s="1233" t="s">
        <v>887</v>
      </c>
      <c r="M158" s="359"/>
    </row>
    <row r="159" spans="1:13" ht="24" customHeight="1">
      <c r="A159" s="736" t="s">
        <v>1603</v>
      </c>
      <c r="B159" s="169" t="s">
        <v>899</v>
      </c>
      <c r="C159" s="1244"/>
      <c r="D159" s="322" t="s">
        <v>1399</v>
      </c>
      <c r="E159" s="24">
        <v>1</v>
      </c>
      <c r="F159" s="956">
        <v>120</v>
      </c>
      <c r="G159" s="23" t="s">
        <v>1850</v>
      </c>
      <c r="H159" s="146"/>
      <c r="I159" s="1566">
        <f t="shared" si="11"/>
        <v>0</v>
      </c>
      <c r="J159" s="1500"/>
      <c r="K159" s="1421">
        <f t="shared" si="12"/>
        <v>0</v>
      </c>
      <c r="L159" s="1234"/>
      <c r="M159" s="359"/>
    </row>
    <row r="160" spans="1:13" ht="24" customHeight="1">
      <c r="A160" s="136">
        <v>5061</v>
      </c>
      <c r="B160" s="169" t="s">
        <v>900</v>
      </c>
      <c r="C160" s="1135"/>
      <c r="D160" s="322" t="s">
        <v>1399</v>
      </c>
      <c r="E160" s="24">
        <v>1</v>
      </c>
      <c r="F160" s="956">
        <v>120</v>
      </c>
      <c r="G160" s="23" t="s">
        <v>1850</v>
      </c>
      <c r="H160" s="146"/>
      <c r="I160" s="1566">
        <f t="shared" si="11"/>
        <v>0</v>
      </c>
      <c r="J160" s="1500"/>
      <c r="K160" s="1421">
        <f t="shared" si="12"/>
        <v>0</v>
      </c>
      <c r="L160" s="1235"/>
      <c r="M160" s="730"/>
    </row>
    <row r="161" spans="1:13" ht="12" customHeight="1">
      <c r="A161" s="199"/>
      <c r="B161" s="255" t="s">
        <v>892</v>
      </c>
      <c r="C161" s="143"/>
      <c r="D161" s="275"/>
      <c r="E161" s="24"/>
      <c r="F161" s="109"/>
      <c r="G161" s="24"/>
      <c r="H161" s="28"/>
      <c r="I161" s="1575"/>
      <c r="J161" s="1501"/>
      <c r="K161" s="1423"/>
      <c r="L161" s="597"/>
      <c r="M161" s="359"/>
    </row>
    <row r="162" spans="1:13" ht="24" customHeight="1">
      <c r="A162" s="736">
        <v>5070</v>
      </c>
      <c r="B162" s="169" t="s">
        <v>901</v>
      </c>
      <c r="C162" s="143" t="s">
        <v>301</v>
      </c>
      <c r="D162" s="275" t="s">
        <v>546</v>
      </c>
      <c r="E162" s="424"/>
      <c r="F162" s="956">
        <v>10</v>
      </c>
      <c r="G162" s="23" t="s">
        <v>1850</v>
      </c>
      <c r="H162" s="146"/>
      <c r="I162" s="1566">
        <f>+ROUNDUP(H162/F162,0)*E162</f>
        <v>0</v>
      </c>
      <c r="J162" s="1500"/>
      <c r="K162" s="1421">
        <f>+I162*J162</f>
        <v>0</v>
      </c>
      <c r="L162" s="597" t="s">
        <v>879</v>
      </c>
      <c r="M162" s="359"/>
    </row>
    <row r="163" spans="1:13" ht="24" customHeight="1">
      <c r="A163" s="736">
        <v>5071</v>
      </c>
      <c r="B163" s="169" t="s">
        <v>902</v>
      </c>
      <c r="C163" s="143" t="s">
        <v>301</v>
      </c>
      <c r="D163" s="275" t="s">
        <v>547</v>
      </c>
      <c r="E163" s="24">
        <v>1</v>
      </c>
      <c r="F163" s="956">
        <v>40</v>
      </c>
      <c r="G163" s="23" t="s">
        <v>1850</v>
      </c>
      <c r="H163" s="146"/>
      <c r="I163" s="1566">
        <f>+ROUNDUP(H163/F163,0)*E163</f>
        <v>0</v>
      </c>
      <c r="J163" s="1500"/>
      <c r="K163" s="1421">
        <f>+I163*J163</f>
        <v>0</v>
      </c>
      <c r="L163" s="780" t="s">
        <v>1769</v>
      </c>
      <c r="M163" s="359"/>
    </row>
    <row r="164" spans="1:13" ht="12" customHeight="1">
      <c r="A164" s="136"/>
      <c r="B164" s="255" t="s">
        <v>893</v>
      </c>
      <c r="C164" s="143"/>
      <c r="D164" s="275"/>
      <c r="E164" s="24"/>
      <c r="F164" s="109"/>
      <c r="G164" s="24"/>
      <c r="H164" s="28"/>
      <c r="I164" s="1575"/>
      <c r="J164" s="1501"/>
      <c r="K164" s="1423"/>
      <c r="L164" s="780"/>
      <c r="M164" s="359"/>
    </row>
    <row r="165" spans="1:13" ht="12" customHeight="1">
      <c r="A165" s="199"/>
      <c r="B165" s="255" t="s">
        <v>1655</v>
      </c>
      <c r="C165" s="143"/>
      <c r="D165" s="275"/>
      <c r="E165" s="24"/>
      <c r="F165" s="109"/>
      <c r="G165" s="24"/>
      <c r="H165" s="28"/>
      <c r="I165" s="1575"/>
      <c r="J165" s="1501"/>
      <c r="K165" s="1423"/>
      <c r="L165" s="780"/>
      <c r="M165" s="359"/>
    </row>
    <row r="166" spans="1:13" ht="12" customHeight="1">
      <c r="A166" s="199"/>
      <c r="B166" s="255" t="s">
        <v>1654</v>
      </c>
      <c r="C166" s="143"/>
      <c r="D166" s="275"/>
      <c r="E166" s="24"/>
      <c r="F166" s="109"/>
      <c r="G166" s="24"/>
      <c r="H166" s="28"/>
      <c r="I166" s="1575"/>
      <c r="J166" s="1501"/>
      <c r="K166" s="1423"/>
      <c r="L166" s="780"/>
      <c r="M166" s="359"/>
    </row>
    <row r="167" spans="1:13" ht="24" customHeight="1">
      <c r="A167" s="136">
        <v>5062</v>
      </c>
      <c r="B167" s="197" t="s">
        <v>903</v>
      </c>
      <c r="C167" s="143"/>
      <c r="D167" s="275" t="s">
        <v>548</v>
      </c>
      <c r="E167" s="24">
        <v>1</v>
      </c>
      <c r="F167" s="956">
        <v>100</v>
      </c>
      <c r="G167" s="23" t="s">
        <v>1850</v>
      </c>
      <c r="H167" s="146"/>
      <c r="I167" s="1566">
        <f>+ROUNDUP(H167/F167,0)*E167</f>
        <v>0</v>
      </c>
      <c r="J167" s="1500"/>
      <c r="K167" s="1421">
        <f>+I167*J167</f>
        <v>0</v>
      </c>
      <c r="L167" s="780"/>
      <c r="M167" s="359"/>
    </row>
    <row r="168" spans="1:13" ht="12" customHeight="1">
      <c r="A168" s="199"/>
      <c r="B168" s="255" t="s">
        <v>1653</v>
      </c>
      <c r="C168" s="143"/>
      <c r="D168" s="275"/>
      <c r="E168" s="23"/>
      <c r="F168" s="1001"/>
      <c r="G168" s="23"/>
      <c r="H168" s="120"/>
      <c r="I168" s="1565"/>
      <c r="J168" s="1485"/>
      <c r="K168" s="1425"/>
      <c r="L168" s="780"/>
      <c r="M168" s="359"/>
    </row>
    <row r="169" spans="1:13" ht="24" customHeight="1">
      <c r="A169" s="136" t="s">
        <v>702</v>
      </c>
      <c r="B169" s="169" t="s">
        <v>880</v>
      </c>
      <c r="C169" s="143"/>
      <c r="D169" s="275" t="s">
        <v>227</v>
      </c>
      <c r="E169" s="23">
        <v>1</v>
      </c>
      <c r="F169" s="956">
        <v>40</v>
      </c>
      <c r="G169" s="23" t="s">
        <v>1850</v>
      </c>
      <c r="H169" s="146"/>
      <c r="I169" s="1566">
        <f>+ROUNDUP(H169/F169,0)*E169</f>
        <v>0</v>
      </c>
      <c r="J169" s="1500"/>
      <c r="K169" s="1421">
        <f>+I169*J169</f>
        <v>0</v>
      </c>
      <c r="L169" s="802"/>
      <c r="M169" s="359"/>
    </row>
    <row r="170" spans="1:13" ht="24" customHeight="1">
      <c r="A170" s="136" t="s">
        <v>911</v>
      </c>
      <c r="B170" s="169" t="s">
        <v>904</v>
      </c>
      <c r="C170" s="1134" t="s">
        <v>301</v>
      </c>
      <c r="D170" s="275" t="s">
        <v>1363</v>
      </c>
      <c r="E170" s="23">
        <v>1</v>
      </c>
      <c r="F170" s="956">
        <v>40</v>
      </c>
      <c r="G170" s="23" t="s">
        <v>1850</v>
      </c>
      <c r="H170" s="146"/>
      <c r="I170" s="1566">
        <f>+ROUNDUP(H170/F170,0)*E170</f>
        <v>0</v>
      </c>
      <c r="J170" s="1500"/>
      <c r="K170" s="1421">
        <f>+I170*J170</f>
        <v>0</v>
      </c>
      <c r="L170" s="1213" t="s">
        <v>894</v>
      </c>
      <c r="M170" s="359"/>
    </row>
    <row r="171" spans="1:13" ht="24" customHeight="1">
      <c r="A171" s="136" t="s">
        <v>912</v>
      </c>
      <c r="B171" s="169" t="s">
        <v>905</v>
      </c>
      <c r="C171" s="1135"/>
      <c r="D171" s="275" t="s">
        <v>823</v>
      </c>
      <c r="E171" s="23">
        <v>1</v>
      </c>
      <c r="F171" s="956">
        <v>40</v>
      </c>
      <c r="G171" s="23" t="s">
        <v>1850</v>
      </c>
      <c r="H171" s="146"/>
      <c r="I171" s="1566">
        <f>+ROUNDUP(H171/F171,0)*E171</f>
        <v>0</v>
      </c>
      <c r="J171" s="1500"/>
      <c r="K171" s="1421">
        <f>+I171*J171</f>
        <v>0</v>
      </c>
      <c r="L171" s="1214"/>
      <c r="M171" s="359"/>
    </row>
    <row r="172" spans="1:13" ht="12" customHeight="1">
      <c r="A172" s="136"/>
      <c r="B172" s="255" t="s">
        <v>1656</v>
      </c>
      <c r="C172" s="146"/>
      <c r="D172" s="269"/>
      <c r="E172" s="23"/>
      <c r="F172" s="956"/>
      <c r="G172" s="319"/>
      <c r="H172" s="146"/>
      <c r="I172" s="1565"/>
      <c r="J172" s="1485"/>
      <c r="K172" s="1440"/>
      <c r="L172" s="791"/>
      <c r="M172" s="359"/>
    </row>
    <row r="173" spans="1:13" ht="24" customHeight="1">
      <c r="A173" s="147" t="s">
        <v>910</v>
      </c>
      <c r="B173" s="169" t="s">
        <v>1397</v>
      </c>
      <c r="C173" s="21"/>
      <c r="D173" s="322" t="s">
        <v>451</v>
      </c>
      <c r="E173" s="23">
        <v>1</v>
      </c>
      <c r="F173" s="1001">
        <v>40</v>
      </c>
      <c r="G173" s="23" t="s">
        <v>1850</v>
      </c>
      <c r="H173" s="146"/>
      <c r="I173" s="1566">
        <f>+ROUNDUP(H173/F173,0)*E173</f>
        <v>0</v>
      </c>
      <c r="J173" s="1500"/>
      <c r="K173" s="1421">
        <f>+I173*J173</f>
        <v>0</v>
      </c>
      <c r="L173" s="780"/>
      <c r="M173" s="359"/>
    </row>
    <row r="174" spans="1:13" ht="12" customHeight="1">
      <c r="A174" s="136"/>
      <c r="B174" s="1207" t="s">
        <v>1675</v>
      </c>
      <c r="C174" s="1208"/>
      <c r="D174" s="1208"/>
      <c r="E174" s="23"/>
      <c r="F174" s="1001"/>
      <c r="G174" s="23"/>
      <c r="H174" s="120"/>
      <c r="I174" s="1565"/>
      <c r="J174" s="1485"/>
      <c r="K174" s="1425"/>
      <c r="L174" s="780"/>
      <c r="M174" s="359"/>
    </row>
    <row r="175" spans="1:13" ht="24" customHeight="1">
      <c r="A175" s="136" t="s">
        <v>723</v>
      </c>
      <c r="B175" s="86" t="s">
        <v>906</v>
      </c>
      <c r="C175" s="143" t="s">
        <v>301</v>
      </c>
      <c r="D175" s="446" t="s">
        <v>909</v>
      </c>
      <c r="E175" s="23">
        <v>1</v>
      </c>
      <c r="F175" s="956">
        <v>40</v>
      </c>
      <c r="G175" s="23" t="s">
        <v>1850</v>
      </c>
      <c r="H175" s="146"/>
      <c r="I175" s="1566">
        <f>+ROUNDUP(H175/F175,0)*E175</f>
        <v>0</v>
      </c>
      <c r="J175" s="1500"/>
      <c r="K175" s="1421">
        <f>+I175*J175</f>
        <v>0</v>
      </c>
      <c r="L175" s="780" t="s">
        <v>881</v>
      </c>
      <c r="M175" s="359"/>
    </row>
    <row r="176" spans="1:13" ht="36" customHeight="1">
      <c r="A176" s="199"/>
      <c r="B176" s="123" t="s">
        <v>820</v>
      </c>
      <c r="C176" s="124"/>
      <c r="D176" s="125"/>
      <c r="E176" s="127"/>
      <c r="F176" s="1005"/>
      <c r="G176" s="127"/>
      <c r="H176" s="125"/>
      <c r="I176" s="1578"/>
      <c r="J176" s="1504"/>
      <c r="K176" s="1430"/>
      <c r="L176" s="789" t="s">
        <v>797</v>
      </c>
      <c r="M176" s="359"/>
    </row>
    <row r="177" spans="1:13" s="1" customFormat="1" ht="12" customHeight="1">
      <c r="A177" s="228"/>
      <c r="B177" s="125" t="s">
        <v>796</v>
      </c>
      <c r="C177" s="37"/>
      <c r="D177" s="38"/>
      <c r="E177" s="40"/>
      <c r="F177" s="164"/>
      <c r="G177" s="40"/>
      <c r="H177" s="38"/>
      <c r="I177" s="1576"/>
      <c r="J177" s="1502"/>
      <c r="K177" s="1422"/>
      <c r="L177" s="640"/>
      <c r="M177" s="364"/>
    </row>
    <row r="178" spans="1:13" s="1" customFormat="1" ht="12" customHeight="1">
      <c r="A178" s="136" t="s">
        <v>675</v>
      </c>
      <c r="B178" s="167" t="s">
        <v>394</v>
      </c>
      <c r="C178" s="278"/>
      <c r="D178" s="445" t="s">
        <v>250</v>
      </c>
      <c r="E178" s="24">
        <v>1</v>
      </c>
      <c r="F178" s="1021">
        <v>2500</v>
      </c>
      <c r="G178" s="24" t="s">
        <v>1847</v>
      </c>
      <c r="H178" s="811"/>
      <c r="I178" s="1566">
        <f aca="true" t="shared" si="13" ref="I178:I184">+ROUNDUP(H178/F178,0)*E178</f>
        <v>0</v>
      </c>
      <c r="J178" s="1500"/>
      <c r="K178" s="1421">
        <f aca="true" t="shared" si="14" ref="K178:K184">+I178*J178</f>
        <v>0</v>
      </c>
      <c r="L178" s="640"/>
      <c r="M178" s="364"/>
    </row>
    <row r="179" spans="1:13" s="1" customFormat="1" ht="12" customHeight="1">
      <c r="A179" s="136" t="s">
        <v>640</v>
      </c>
      <c r="B179" s="167" t="s">
        <v>298</v>
      </c>
      <c r="C179" s="28"/>
      <c r="D179" s="445" t="s">
        <v>245</v>
      </c>
      <c r="E179" s="24">
        <v>1</v>
      </c>
      <c r="F179" s="1021">
        <v>10000</v>
      </c>
      <c r="G179" s="24" t="s">
        <v>1847</v>
      </c>
      <c r="H179" s="811"/>
      <c r="I179" s="1566">
        <f t="shared" si="13"/>
        <v>0</v>
      </c>
      <c r="J179" s="1500"/>
      <c r="K179" s="1421">
        <f t="shared" si="14"/>
        <v>0</v>
      </c>
      <c r="L179" s="640"/>
      <c r="M179" s="364"/>
    </row>
    <row r="180" spans="1:13" s="1" customFormat="1" ht="24" customHeight="1">
      <c r="A180" s="74" t="s">
        <v>641</v>
      </c>
      <c r="B180" s="167" t="s">
        <v>255</v>
      </c>
      <c r="C180" s="28"/>
      <c r="D180" s="317" t="s">
        <v>534</v>
      </c>
      <c r="E180" s="24">
        <v>1</v>
      </c>
      <c r="F180" s="1011">
        <v>10000</v>
      </c>
      <c r="G180" s="24" t="s">
        <v>1847</v>
      </c>
      <c r="H180" s="28"/>
      <c r="I180" s="1566">
        <f t="shared" si="13"/>
        <v>0</v>
      </c>
      <c r="J180" s="1500"/>
      <c r="K180" s="1421">
        <f t="shared" si="14"/>
        <v>0</v>
      </c>
      <c r="L180" s="640"/>
      <c r="M180" s="364"/>
    </row>
    <row r="181" spans="1:13" s="1" customFormat="1" ht="12" customHeight="1">
      <c r="A181" s="19" t="s">
        <v>646</v>
      </c>
      <c r="B181" s="166" t="s">
        <v>260</v>
      </c>
      <c r="C181" s="46"/>
      <c r="D181" s="445" t="s">
        <v>247</v>
      </c>
      <c r="E181" s="24">
        <v>1</v>
      </c>
      <c r="F181" s="1021">
        <v>10000</v>
      </c>
      <c r="G181" s="24" t="s">
        <v>1847</v>
      </c>
      <c r="H181" s="811"/>
      <c r="I181" s="1566">
        <f t="shared" si="13"/>
        <v>0</v>
      </c>
      <c r="J181" s="1500"/>
      <c r="K181" s="1421">
        <f t="shared" si="14"/>
        <v>0</v>
      </c>
      <c r="L181" s="640"/>
      <c r="M181" s="364"/>
    </row>
    <row r="182" spans="1:13" s="1" customFormat="1" ht="12" customHeight="1">
      <c r="A182" s="19" t="s">
        <v>644</v>
      </c>
      <c r="B182" s="167" t="s">
        <v>257</v>
      </c>
      <c r="C182" s="28"/>
      <c r="D182" s="445" t="s">
        <v>246</v>
      </c>
      <c r="E182" s="24">
        <v>1</v>
      </c>
      <c r="F182" s="1021">
        <v>10000</v>
      </c>
      <c r="G182" s="24" t="s">
        <v>1847</v>
      </c>
      <c r="H182" s="811"/>
      <c r="I182" s="1566">
        <f t="shared" si="13"/>
        <v>0</v>
      </c>
      <c r="J182" s="1500"/>
      <c r="K182" s="1421">
        <f t="shared" si="14"/>
        <v>0</v>
      </c>
      <c r="L182" s="640"/>
      <c r="M182" s="364"/>
    </row>
    <row r="183" spans="1:13" s="1" customFormat="1" ht="12" customHeight="1">
      <c r="A183" s="136" t="s">
        <v>643</v>
      </c>
      <c r="B183" s="167" t="s">
        <v>256</v>
      </c>
      <c r="C183" s="28"/>
      <c r="D183" s="445" t="s">
        <v>1340</v>
      </c>
      <c r="E183" s="24">
        <v>1</v>
      </c>
      <c r="F183" s="1021">
        <v>10000</v>
      </c>
      <c r="G183" s="24" t="s">
        <v>1847</v>
      </c>
      <c r="H183" s="811"/>
      <c r="I183" s="1566">
        <f t="shared" si="13"/>
        <v>0</v>
      </c>
      <c r="J183" s="1500"/>
      <c r="K183" s="1421">
        <f t="shared" si="14"/>
        <v>0</v>
      </c>
      <c r="L183" s="640"/>
      <c r="M183" s="364"/>
    </row>
    <row r="184" spans="1:13" s="1" customFormat="1" ht="12" customHeight="1">
      <c r="A184" s="136" t="s">
        <v>680</v>
      </c>
      <c r="B184" s="167" t="s">
        <v>172</v>
      </c>
      <c r="C184" s="16"/>
      <c r="D184" s="44" t="s">
        <v>1</v>
      </c>
      <c r="E184" s="24">
        <v>1</v>
      </c>
      <c r="F184" s="1021">
        <v>10000</v>
      </c>
      <c r="G184" s="24" t="s">
        <v>1847</v>
      </c>
      <c r="H184" s="811"/>
      <c r="I184" s="1566">
        <f t="shared" si="13"/>
        <v>0</v>
      </c>
      <c r="J184" s="1500"/>
      <c r="K184" s="1421">
        <f t="shared" si="14"/>
        <v>0</v>
      </c>
      <c r="L184" s="640"/>
      <c r="M184" s="364"/>
    </row>
    <row r="185" spans="1:13" s="105" customFormat="1" ht="12" customHeight="1">
      <c r="A185" s="199"/>
      <c r="B185" s="36" t="s">
        <v>122</v>
      </c>
      <c r="C185" s="37"/>
      <c r="D185" s="38"/>
      <c r="E185" s="24"/>
      <c r="F185" s="109"/>
      <c r="G185" s="24"/>
      <c r="H185" s="28"/>
      <c r="I185" s="1575"/>
      <c r="J185" s="1501"/>
      <c r="K185" s="1423"/>
      <c r="L185" s="640"/>
      <c r="M185" s="365"/>
    </row>
    <row r="186" spans="1:13" s="105" customFormat="1" ht="12" customHeight="1">
      <c r="A186" s="136" t="s">
        <v>651</v>
      </c>
      <c r="B186" s="20" t="s">
        <v>296</v>
      </c>
      <c r="C186" s="46"/>
      <c r="D186" s="275" t="s">
        <v>533</v>
      </c>
      <c r="E186" s="24">
        <v>2</v>
      </c>
      <c r="F186" s="109" t="s">
        <v>2</v>
      </c>
      <c r="G186" s="24" t="s">
        <v>2</v>
      </c>
      <c r="H186" s="28"/>
      <c r="I186" s="1574">
        <f>+ROUNDUP(H186*E186,0)</f>
        <v>0</v>
      </c>
      <c r="J186" s="1501"/>
      <c r="K186" s="1421">
        <f>+I186*J186</f>
        <v>0</v>
      </c>
      <c r="L186" s="641"/>
      <c r="M186" s="365"/>
    </row>
    <row r="187" spans="1:13" ht="12" customHeight="1">
      <c r="A187" s="136"/>
      <c r="B187" s="36" t="s">
        <v>123</v>
      </c>
      <c r="C187" s="37"/>
      <c r="D187" s="38"/>
      <c r="E187" s="40"/>
      <c r="F187" s="164"/>
      <c r="G187" s="40"/>
      <c r="H187" s="38"/>
      <c r="I187" s="1576"/>
      <c r="J187" s="1502"/>
      <c r="K187" s="1422"/>
      <c r="L187" s="596"/>
      <c r="M187" s="366"/>
    </row>
    <row r="188" spans="1:13" ht="12" customHeight="1">
      <c r="A188" s="228" t="s">
        <v>1090</v>
      </c>
      <c r="B188" s="20" t="s">
        <v>610</v>
      </c>
      <c r="C188" s="16"/>
      <c r="D188" s="445"/>
      <c r="E188" s="24">
        <v>1</v>
      </c>
      <c r="F188" s="109" t="s">
        <v>30</v>
      </c>
      <c r="G188" s="24" t="s">
        <v>30</v>
      </c>
      <c r="H188" s="28"/>
      <c r="I188" s="1574">
        <f>+ROUNDUP(H188*E188,0)</f>
        <v>0</v>
      </c>
      <c r="J188" s="1501"/>
      <c r="K188" s="1421">
        <f>+I188*J188</f>
        <v>0</v>
      </c>
      <c r="L188" s="596"/>
      <c r="M188" s="366"/>
    </row>
    <row r="189" spans="1:13" ht="12" customHeight="1">
      <c r="A189" s="136" t="s">
        <v>805</v>
      </c>
      <c r="B189" s="27" t="s">
        <v>124</v>
      </c>
      <c r="C189" s="28"/>
      <c r="D189" s="445" t="s">
        <v>806</v>
      </c>
      <c r="E189" s="24">
        <v>1</v>
      </c>
      <c r="F189" s="109" t="s">
        <v>449</v>
      </c>
      <c r="G189" s="24" t="s">
        <v>449</v>
      </c>
      <c r="H189" s="28"/>
      <c r="I189" s="1574">
        <f>+ROUNDUP(H189*E189,0)</f>
        <v>0</v>
      </c>
      <c r="J189" s="1501"/>
      <c r="K189" s="1421">
        <f>+I189*J189</f>
        <v>0</v>
      </c>
      <c r="L189" s="596"/>
      <c r="M189" s="359"/>
    </row>
    <row r="190" spans="1:13" ht="12" customHeight="1">
      <c r="A190" s="136" t="s">
        <v>807</v>
      </c>
      <c r="B190" s="27" t="s">
        <v>125</v>
      </c>
      <c r="C190" s="28"/>
      <c r="D190" s="317" t="s">
        <v>971</v>
      </c>
      <c r="E190" s="24">
        <v>1</v>
      </c>
      <c r="F190" s="109" t="s">
        <v>449</v>
      </c>
      <c r="G190" s="24" t="s">
        <v>449</v>
      </c>
      <c r="H190" s="28"/>
      <c r="I190" s="1574">
        <f>+ROUNDUP(H190*E190,0)</f>
        <v>0</v>
      </c>
      <c r="J190" s="1501"/>
      <c r="K190" s="1421">
        <f>+I190*J190</f>
        <v>0</v>
      </c>
      <c r="L190" s="26"/>
      <c r="M190" s="359"/>
    </row>
    <row r="191" spans="1:13" ht="12" customHeight="1">
      <c r="A191" s="199"/>
      <c r="B191" s="36" t="s">
        <v>126</v>
      </c>
      <c r="C191" s="37"/>
      <c r="D191" s="38"/>
      <c r="E191" s="40"/>
      <c r="F191" s="164"/>
      <c r="G191" s="40"/>
      <c r="H191" s="38"/>
      <c r="I191" s="1576"/>
      <c r="J191" s="1502"/>
      <c r="K191" s="1422"/>
      <c r="L191" s="596"/>
      <c r="M191" s="359"/>
    </row>
    <row r="192" spans="1:13" s="105" customFormat="1" ht="12" customHeight="1">
      <c r="A192" s="228" t="s">
        <v>1090</v>
      </c>
      <c r="B192" s="20" t="s">
        <v>610</v>
      </c>
      <c r="C192" s="41"/>
      <c r="D192" s="59"/>
      <c r="E192" s="414"/>
      <c r="F192" s="109" t="s">
        <v>30</v>
      </c>
      <c r="G192" s="24" t="s">
        <v>30</v>
      </c>
      <c r="H192" s="28"/>
      <c r="I192" s="1574">
        <f>+ROUNDUP(H192*E192,0)</f>
        <v>0</v>
      </c>
      <c r="J192" s="1501"/>
      <c r="K192" s="1421">
        <f>+I192*J192</f>
        <v>0</v>
      </c>
      <c r="L192" s="642"/>
      <c r="M192" s="362"/>
    </row>
    <row r="193" spans="1:13" ht="24" customHeight="1">
      <c r="A193" s="136">
        <v>7053</v>
      </c>
      <c r="B193" s="318" t="s">
        <v>810</v>
      </c>
      <c r="C193" s="16"/>
      <c r="D193" s="47" t="s">
        <v>811</v>
      </c>
      <c r="E193" s="414"/>
      <c r="F193" s="109" t="s">
        <v>30</v>
      </c>
      <c r="G193" s="24" t="s">
        <v>30</v>
      </c>
      <c r="H193" s="28"/>
      <c r="I193" s="1574">
        <f>+ROUNDUP(H193*E193,0)</f>
        <v>0</v>
      </c>
      <c r="J193" s="1501"/>
      <c r="K193" s="1421">
        <f>+I193*J193</f>
        <v>0</v>
      </c>
      <c r="L193" s="26"/>
      <c r="M193" s="359"/>
    </row>
    <row r="194" spans="1:13" ht="24" customHeight="1">
      <c r="A194" s="136">
        <v>7051</v>
      </c>
      <c r="B194" s="318" t="s">
        <v>813</v>
      </c>
      <c r="C194" s="16"/>
      <c r="D194" s="47" t="s">
        <v>812</v>
      </c>
      <c r="E194" s="414"/>
      <c r="F194" s="109" t="s">
        <v>30</v>
      </c>
      <c r="G194" s="24" t="s">
        <v>30</v>
      </c>
      <c r="H194" s="28"/>
      <c r="I194" s="1574">
        <f>+ROUNDUP(H194*E194,0)</f>
        <v>0</v>
      </c>
      <c r="J194" s="1501"/>
      <c r="K194" s="1421">
        <f>+I194*J194</f>
        <v>0</v>
      </c>
      <c r="L194" s="26"/>
      <c r="M194" s="359"/>
    </row>
    <row r="195" spans="1:13" ht="24" customHeight="1">
      <c r="A195" s="136">
        <v>7050</v>
      </c>
      <c r="B195" s="318" t="s">
        <v>814</v>
      </c>
      <c r="C195" s="16"/>
      <c r="D195" s="47" t="s">
        <v>815</v>
      </c>
      <c r="E195" s="414"/>
      <c r="F195" s="109" t="s">
        <v>30</v>
      </c>
      <c r="G195" s="24" t="s">
        <v>30</v>
      </c>
      <c r="H195" s="28"/>
      <c r="I195" s="1574">
        <f>+ROUNDUP(H195*E195,0)</f>
        <v>0</v>
      </c>
      <c r="J195" s="1501"/>
      <c r="K195" s="1421">
        <f>+I195*J195</f>
        <v>0</v>
      </c>
      <c r="L195" s="26"/>
      <c r="M195" s="359"/>
    </row>
    <row r="196" spans="1:13" ht="24" customHeight="1">
      <c r="A196" s="136">
        <v>7055</v>
      </c>
      <c r="B196" s="318" t="s">
        <v>127</v>
      </c>
      <c r="C196" s="16"/>
      <c r="D196" s="47" t="s">
        <v>816</v>
      </c>
      <c r="E196" s="414"/>
      <c r="F196" s="109" t="s">
        <v>30</v>
      </c>
      <c r="G196" s="24" t="s">
        <v>30</v>
      </c>
      <c r="H196" s="28"/>
      <c r="I196" s="1574">
        <f>+ROUNDUP(H196*E196,0)</f>
        <v>0</v>
      </c>
      <c r="J196" s="1501"/>
      <c r="K196" s="1421">
        <f>+I196*J196</f>
        <v>0</v>
      </c>
      <c r="L196" s="26"/>
      <c r="M196" s="359"/>
    </row>
    <row r="197" spans="1:13" ht="12" customHeight="1">
      <c r="A197" s="199"/>
      <c r="B197" s="36" t="s">
        <v>128</v>
      </c>
      <c r="C197" s="37"/>
      <c r="D197" s="38"/>
      <c r="E197" s="40"/>
      <c r="F197" s="164"/>
      <c r="G197" s="40"/>
      <c r="H197" s="38"/>
      <c r="I197" s="1576"/>
      <c r="J197" s="1502"/>
      <c r="K197" s="1422"/>
      <c r="L197" s="596"/>
      <c r="M197" s="359"/>
    </row>
    <row r="198" spans="1:13" ht="12" customHeight="1">
      <c r="A198" s="199"/>
      <c r="B198" s="123" t="s">
        <v>129</v>
      </c>
      <c r="C198" s="37"/>
      <c r="D198" s="38"/>
      <c r="E198" s="40"/>
      <c r="F198" s="164"/>
      <c r="G198" s="40"/>
      <c r="H198" s="38"/>
      <c r="I198" s="1576"/>
      <c r="J198" s="1502"/>
      <c r="K198" s="1422"/>
      <c r="L198" s="596"/>
      <c r="M198" s="359"/>
    </row>
    <row r="199" spans="1:13" s="105" customFormat="1" ht="12" customHeight="1">
      <c r="A199" s="228" t="s">
        <v>1090</v>
      </c>
      <c r="B199" s="140" t="s">
        <v>610</v>
      </c>
      <c r="C199" s="41"/>
      <c r="D199" s="59"/>
      <c r="E199" s="54">
        <v>1</v>
      </c>
      <c r="F199" s="109" t="s">
        <v>30</v>
      </c>
      <c r="G199" s="24" t="s">
        <v>30</v>
      </c>
      <c r="H199" s="28"/>
      <c r="I199" s="1574">
        <f>+ROUNDUP(H199*E199,0)</f>
        <v>0</v>
      </c>
      <c r="J199" s="1501"/>
      <c r="K199" s="1421">
        <f>+I199*J199</f>
        <v>0</v>
      </c>
      <c r="L199" s="642"/>
      <c r="M199" s="362"/>
    </row>
    <row r="200" spans="1:13" ht="60" customHeight="1">
      <c r="A200" s="136">
        <v>3002</v>
      </c>
      <c r="B200" s="27" t="s">
        <v>285</v>
      </c>
      <c r="C200" s="28" t="s">
        <v>301</v>
      </c>
      <c r="D200" s="322" t="s">
        <v>531</v>
      </c>
      <c r="E200" s="24">
        <v>1</v>
      </c>
      <c r="F200" s="109" t="s">
        <v>286</v>
      </c>
      <c r="G200" s="24" t="s">
        <v>286</v>
      </c>
      <c r="H200" s="28"/>
      <c r="I200" s="1574">
        <f>+ROUNDUP(H200*E200,0)</f>
        <v>0</v>
      </c>
      <c r="J200" s="1501"/>
      <c r="K200" s="1421">
        <f>+I200*J200</f>
        <v>0</v>
      </c>
      <c r="L200" s="777" t="s">
        <v>798</v>
      </c>
      <c r="M200" s="359"/>
    </row>
    <row r="201" spans="1:13" s="1" customFormat="1" ht="24" customHeight="1">
      <c r="A201" s="228" t="s">
        <v>1602</v>
      </c>
      <c r="B201" s="169" t="s">
        <v>1764</v>
      </c>
      <c r="C201" s="109" t="s">
        <v>301</v>
      </c>
      <c r="D201" s="854" t="s">
        <v>1742</v>
      </c>
      <c r="E201" s="23">
        <v>1</v>
      </c>
      <c r="F201" s="1017">
        <v>0.5</v>
      </c>
      <c r="G201" s="857"/>
      <c r="H201" s="846"/>
      <c r="I201" s="1574">
        <f>+ROUNDUP(H201*F201,0)*E201</f>
        <v>0</v>
      </c>
      <c r="J201" s="1501"/>
      <c r="K201" s="1421">
        <f>+I201*J201</f>
        <v>0</v>
      </c>
      <c r="L201" s="320" t="s">
        <v>821</v>
      </c>
      <c r="M201" s="364"/>
    </row>
    <row r="202" spans="1:13" s="105" customFormat="1" ht="24" customHeight="1">
      <c r="A202" s="136"/>
      <c r="B202" s="114" t="s">
        <v>130</v>
      </c>
      <c r="C202" s="128" t="s">
        <v>301</v>
      </c>
      <c r="D202" s="38"/>
      <c r="E202" s="40"/>
      <c r="F202" s="164"/>
      <c r="G202" s="40"/>
      <c r="H202" s="38"/>
      <c r="I202" s="1576"/>
      <c r="J202" s="1502"/>
      <c r="K202" s="1422"/>
      <c r="L202" s="624" t="s">
        <v>272</v>
      </c>
      <c r="M202" s="362"/>
    </row>
    <row r="203" spans="1:13" s="108" customFormat="1" ht="48" customHeight="1">
      <c r="A203" s="147" t="s">
        <v>783</v>
      </c>
      <c r="B203" s="31" t="s">
        <v>308</v>
      </c>
      <c r="C203" s="1114" t="s">
        <v>301</v>
      </c>
      <c r="D203" s="173" t="s">
        <v>1351</v>
      </c>
      <c r="E203" s="23">
        <v>1</v>
      </c>
      <c r="F203" s="1001">
        <v>15</v>
      </c>
      <c r="G203" s="852" t="s">
        <v>19</v>
      </c>
      <c r="H203" s="847"/>
      <c r="I203" s="1566">
        <f>+ROUNDUP(H203/F203,0)*E203</f>
        <v>0</v>
      </c>
      <c r="J203" s="1500"/>
      <c r="K203" s="1421">
        <f>+I203*J203</f>
        <v>0</v>
      </c>
      <c r="L203" s="1233" t="s">
        <v>822</v>
      </c>
      <c r="M203" s="359"/>
    </row>
    <row r="204" spans="1:13" s="108" customFormat="1" ht="12" customHeight="1">
      <c r="A204" s="136" t="s">
        <v>728</v>
      </c>
      <c r="B204" s="34" t="s">
        <v>1772</v>
      </c>
      <c r="C204" s="1116"/>
      <c r="D204" s="173" t="s">
        <v>1127</v>
      </c>
      <c r="E204" s="23">
        <v>1</v>
      </c>
      <c r="F204" s="1001">
        <v>15</v>
      </c>
      <c r="G204" s="852" t="s">
        <v>19</v>
      </c>
      <c r="H204" s="847"/>
      <c r="I204" s="1566">
        <f>+ROUNDUP(H204/F204,0)*E204</f>
        <v>0</v>
      </c>
      <c r="J204" s="1500"/>
      <c r="K204" s="1421">
        <f>+I204*J204</f>
        <v>0</v>
      </c>
      <c r="L204" s="1235"/>
      <c r="M204" s="359"/>
    </row>
    <row r="205" spans="1:13" ht="12" customHeight="1">
      <c r="A205" s="136"/>
      <c r="B205" s="36" t="s">
        <v>131</v>
      </c>
      <c r="C205" s="37"/>
      <c r="D205" s="38"/>
      <c r="E205" s="40"/>
      <c r="F205" s="164"/>
      <c r="G205" s="40"/>
      <c r="H205" s="38"/>
      <c r="I205" s="1576"/>
      <c r="J205" s="1502"/>
      <c r="K205" s="1422"/>
      <c r="L205" s="625"/>
      <c r="M205" s="359"/>
    </row>
    <row r="206" spans="1:13" ht="60" customHeight="1">
      <c r="A206" s="136">
        <v>3002</v>
      </c>
      <c r="B206" s="27" t="s">
        <v>285</v>
      </c>
      <c r="C206" s="28" t="s">
        <v>301</v>
      </c>
      <c r="D206" s="322" t="s">
        <v>531</v>
      </c>
      <c r="E206" s="24">
        <v>1</v>
      </c>
      <c r="F206" s="109" t="s">
        <v>286</v>
      </c>
      <c r="G206" s="24" t="s">
        <v>286</v>
      </c>
      <c r="H206" s="28"/>
      <c r="I206" s="1574">
        <f>+ROUNDUP(H206*E206,0)</f>
        <v>0</v>
      </c>
      <c r="J206" s="1501"/>
      <c r="K206" s="1421">
        <f>+I206*J206</f>
        <v>0</v>
      </c>
      <c r="L206" s="777" t="s">
        <v>798</v>
      </c>
      <c r="M206" s="359"/>
    </row>
    <row r="207" spans="1:13" ht="12" customHeight="1">
      <c r="A207" s="136">
        <v>5004</v>
      </c>
      <c r="B207" s="20" t="s">
        <v>799</v>
      </c>
      <c r="C207" s="28"/>
      <c r="D207" s="275" t="s">
        <v>1368</v>
      </c>
      <c r="E207" s="424">
        <v>1</v>
      </c>
      <c r="F207" s="109" t="s">
        <v>244</v>
      </c>
      <c r="G207" s="24" t="s">
        <v>244</v>
      </c>
      <c r="H207" s="28"/>
      <c r="I207" s="1574">
        <f>+ROUNDUP(H207*E207,0)</f>
        <v>0</v>
      </c>
      <c r="J207" s="1501"/>
      <c r="K207" s="1421">
        <f>+I207*J207</f>
        <v>0</v>
      </c>
      <c r="L207" s="777"/>
      <c r="M207" s="359"/>
    </row>
    <row r="208" spans="1:13" ht="12" customHeight="1">
      <c r="A208" s="136"/>
      <c r="B208" s="36" t="s">
        <v>132</v>
      </c>
      <c r="C208" s="37"/>
      <c r="D208" s="125"/>
      <c r="E208" s="40"/>
      <c r="F208" s="164"/>
      <c r="G208" s="40"/>
      <c r="H208" s="38"/>
      <c r="I208" s="1576"/>
      <c r="J208" s="1502"/>
      <c r="K208" s="1422"/>
      <c r="L208" s="791"/>
      <c r="M208" s="359"/>
    </row>
    <row r="209" spans="1:13" ht="60" customHeight="1">
      <c r="A209" s="136">
        <v>3002</v>
      </c>
      <c r="B209" s="27" t="s">
        <v>285</v>
      </c>
      <c r="C209" s="28" t="s">
        <v>301</v>
      </c>
      <c r="D209" s="322" t="s">
        <v>531</v>
      </c>
      <c r="E209" s="24">
        <v>1</v>
      </c>
      <c r="F209" s="109" t="s">
        <v>30</v>
      </c>
      <c r="G209" s="24" t="s">
        <v>30</v>
      </c>
      <c r="H209" s="28"/>
      <c r="I209" s="1574">
        <f>+ROUNDUP(H209*E209,0)</f>
        <v>0</v>
      </c>
      <c r="J209" s="1501"/>
      <c r="K209" s="1421">
        <f>+I209*J209</f>
        <v>0</v>
      </c>
      <c r="L209" s="777" t="s">
        <v>798</v>
      </c>
      <c r="M209" s="359"/>
    </row>
    <row r="210" spans="1:13" ht="12" customHeight="1">
      <c r="A210" s="136"/>
      <c r="B210" s="36" t="s">
        <v>133</v>
      </c>
      <c r="C210" s="37"/>
      <c r="D210" s="38"/>
      <c r="E210" s="40"/>
      <c r="F210" s="164"/>
      <c r="G210" s="40"/>
      <c r="H210" s="38"/>
      <c r="I210" s="1576"/>
      <c r="J210" s="1502"/>
      <c r="K210" s="1422"/>
      <c r="L210" s="596"/>
      <c r="M210" s="359"/>
    </row>
    <row r="211" spans="1:13" ht="12" customHeight="1">
      <c r="A211" s="199"/>
      <c r="B211" s="36" t="s">
        <v>225</v>
      </c>
      <c r="C211" s="37"/>
      <c r="D211" s="38"/>
      <c r="E211" s="40"/>
      <c r="F211" s="164"/>
      <c r="G211" s="40"/>
      <c r="H211" s="38"/>
      <c r="I211" s="1576"/>
      <c r="J211" s="1502"/>
      <c r="K211" s="1422"/>
      <c r="L211" s="596"/>
      <c r="M211" s="359"/>
    </row>
    <row r="212" spans="1:13" ht="12" customHeight="1">
      <c r="A212" s="136">
        <v>5021</v>
      </c>
      <c r="B212" s="27" t="s">
        <v>915</v>
      </c>
      <c r="C212" s="28" t="s">
        <v>301</v>
      </c>
      <c r="D212" s="737" t="s">
        <v>1741</v>
      </c>
      <c r="E212" s="24">
        <v>1</v>
      </c>
      <c r="F212" s="109">
        <v>50</v>
      </c>
      <c r="G212" s="24" t="s">
        <v>1838</v>
      </c>
      <c r="H212" s="28"/>
      <c r="I212" s="1566">
        <f aca="true" t="shared" si="15" ref="I212:I217">+ROUNDUP(H212/F212,0)*E212</f>
        <v>0</v>
      </c>
      <c r="J212" s="1500"/>
      <c r="K212" s="1421">
        <f aca="true" t="shared" si="16" ref="K212:K217">+I212*J212</f>
        <v>0</v>
      </c>
      <c r="L212" s="26" t="s">
        <v>826</v>
      </c>
      <c r="M212" s="359"/>
    </row>
    <row r="213" spans="1:13" ht="12" customHeight="1">
      <c r="A213" s="136" t="s">
        <v>913</v>
      </c>
      <c r="B213" s="27" t="s">
        <v>226</v>
      </c>
      <c r="C213" s="16"/>
      <c r="D213" s="144" t="s">
        <v>227</v>
      </c>
      <c r="E213" s="24">
        <v>1</v>
      </c>
      <c r="F213" s="109">
        <v>50</v>
      </c>
      <c r="G213" s="24" t="s">
        <v>1838</v>
      </c>
      <c r="H213" s="28"/>
      <c r="I213" s="1566">
        <f t="shared" si="15"/>
        <v>0</v>
      </c>
      <c r="J213" s="1500"/>
      <c r="K213" s="1421">
        <f t="shared" si="16"/>
        <v>0</v>
      </c>
      <c r="L213" s="26"/>
      <c r="M213" s="359"/>
    </row>
    <row r="214" spans="1:13" ht="12" customHeight="1">
      <c r="A214" s="136" t="s">
        <v>912</v>
      </c>
      <c r="B214" s="118" t="s">
        <v>914</v>
      </c>
      <c r="C214" s="16"/>
      <c r="D214" s="269" t="s">
        <v>823</v>
      </c>
      <c r="E214" s="24">
        <v>1</v>
      </c>
      <c r="F214" s="109">
        <v>50</v>
      </c>
      <c r="G214" s="24" t="s">
        <v>1838</v>
      </c>
      <c r="H214" s="28"/>
      <c r="I214" s="1566">
        <f t="shared" si="15"/>
        <v>0</v>
      </c>
      <c r="J214" s="1500"/>
      <c r="K214" s="1421">
        <f t="shared" si="16"/>
        <v>0</v>
      </c>
      <c r="L214" s="26"/>
      <c r="M214" s="359"/>
    </row>
    <row r="215" spans="1:13" ht="12" customHeight="1">
      <c r="A215" s="147" t="s">
        <v>910</v>
      </c>
      <c r="B215" s="27" t="s">
        <v>916</v>
      </c>
      <c r="C215" s="16"/>
      <c r="D215" s="269" t="s">
        <v>451</v>
      </c>
      <c r="E215" s="24">
        <v>1</v>
      </c>
      <c r="F215" s="109">
        <v>50</v>
      </c>
      <c r="G215" s="24" t="s">
        <v>1838</v>
      </c>
      <c r="H215" s="28"/>
      <c r="I215" s="1566">
        <f t="shared" si="15"/>
        <v>0</v>
      </c>
      <c r="J215" s="1500"/>
      <c r="K215" s="1421">
        <f t="shared" si="16"/>
        <v>0</v>
      </c>
      <c r="L215" s="26"/>
      <c r="M215" s="359"/>
    </row>
    <row r="216" spans="1:13" ht="12" customHeight="1">
      <c r="A216" s="136" t="s">
        <v>702</v>
      </c>
      <c r="B216" s="27" t="s">
        <v>228</v>
      </c>
      <c r="C216" s="16"/>
      <c r="D216" s="269" t="s">
        <v>229</v>
      </c>
      <c r="E216" s="24">
        <v>1</v>
      </c>
      <c r="F216" s="109">
        <v>50</v>
      </c>
      <c r="G216" s="24" t="s">
        <v>1838</v>
      </c>
      <c r="H216" s="28"/>
      <c r="I216" s="1566">
        <f t="shared" si="15"/>
        <v>0</v>
      </c>
      <c r="J216" s="1500"/>
      <c r="K216" s="1421">
        <f t="shared" si="16"/>
        <v>0</v>
      </c>
      <c r="L216" s="26"/>
      <c r="M216" s="359"/>
    </row>
    <row r="217" spans="1:13" ht="12" customHeight="1">
      <c r="A217" s="136" t="s">
        <v>917</v>
      </c>
      <c r="B217" s="118" t="s">
        <v>824</v>
      </c>
      <c r="C217" s="16"/>
      <c r="D217" s="269" t="s">
        <v>825</v>
      </c>
      <c r="E217" s="24">
        <v>1</v>
      </c>
      <c r="F217" s="109">
        <v>50</v>
      </c>
      <c r="G217" s="24" t="s">
        <v>1838</v>
      </c>
      <c r="H217" s="28"/>
      <c r="I217" s="1566">
        <f t="shared" si="15"/>
        <v>0</v>
      </c>
      <c r="J217" s="1500"/>
      <c r="K217" s="1421">
        <f t="shared" si="16"/>
        <v>0</v>
      </c>
      <c r="L217" s="26"/>
      <c r="M217" s="359"/>
    </row>
    <row r="218" spans="1:13" ht="12" customHeight="1">
      <c r="A218" s="199"/>
      <c r="B218" s="36" t="s">
        <v>230</v>
      </c>
      <c r="C218" s="37"/>
      <c r="D218" s="38"/>
      <c r="E218" s="40"/>
      <c r="F218" s="164"/>
      <c r="G218" s="40"/>
      <c r="H218" s="38"/>
      <c r="I218" s="1576"/>
      <c r="J218" s="1502"/>
      <c r="K218" s="1422"/>
      <c r="L218" s="596"/>
      <c r="M218" s="359"/>
    </row>
    <row r="219" spans="1:13" ht="48" customHeight="1">
      <c r="A219" s="136">
        <v>7200</v>
      </c>
      <c r="B219" s="27" t="s">
        <v>231</v>
      </c>
      <c r="C219" s="28"/>
      <c r="D219" s="275" t="s">
        <v>1827</v>
      </c>
      <c r="E219" s="101">
        <v>1</v>
      </c>
      <c r="F219" s="1011" t="s">
        <v>1765</v>
      </c>
      <c r="G219" s="1018" t="s">
        <v>1765</v>
      </c>
      <c r="H219" s="28"/>
      <c r="I219" s="1574">
        <f>+ROUNDUP(H219*E219,0)</f>
        <v>0</v>
      </c>
      <c r="J219" s="1501"/>
      <c r="K219" s="1421">
        <f>+I219*J219</f>
        <v>0</v>
      </c>
      <c r="L219" s="159"/>
      <c r="M219" s="359"/>
    </row>
    <row r="220" spans="1:13" ht="12" customHeight="1">
      <c r="A220" s="136"/>
      <c r="B220" s="264" t="s">
        <v>232</v>
      </c>
      <c r="C220" s="137"/>
      <c r="D220" s="265"/>
      <c r="E220" s="266"/>
      <c r="F220" s="1022"/>
      <c r="G220" s="266"/>
      <c r="H220" s="265"/>
      <c r="I220" s="1590"/>
      <c r="J220" s="1515"/>
      <c r="K220" s="1441"/>
      <c r="L220" s="643"/>
      <c r="M220" s="359"/>
    </row>
    <row r="221" spans="1:13" ht="12" customHeight="1">
      <c r="A221" s="157"/>
      <c r="B221" s="65" t="s">
        <v>918</v>
      </c>
      <c r="C221" s="103"/>
      <c r="D221" s="71"/>
      <c r="E221" s="104"/>
      <c r="F221" s="1013"/>
      <c r="G221" s="104"/>
      <c r="H221" s="71"/>
      <c r="I221" s="1591"/>
      <c r="J221" s="1511"/>
      <c r="K221" s="1435"/>
      <c r="L221" s="624"/>
      <c r="M221" s="359"/>
    </row>
    <row r="222" spans="1:13" ht="36" customHeight="1">
      <c r="A222" s="136">
        <v>3001</v>
      </c>
      <c r="B222" s="27" t="s">
        <v>288</v>
      </c>
      <c r="C222" s="28" t="s">
        <v>301</v>
      </c>
      <c r="D222" s="322" t="s">
        <v>531</v>
      </c>
      <c r="E222" s="24">
        <v>1</v>
      </c>
      <c r="F222" s="109" t="s">
        <v>286</v>
      </c>
      <c r="G222" s="24" t="s">
        <v>286</v>
      </c>
      <c r="H222" s="28"/>
      <c r="I222" s="1574">
        <f>+ROUNDUP(H222*E222,0)</f>
        <v>0</v>
      </c>
      <c r="J222" s="1501"/>
      <c r="K222" s="1421">
        <f>+I222*J222</f>
        <v>0</v>
      </c>
      <c r="L222" s="26" t="s">
        <v>863</v>
      </c>
      <c r="M222" s="359"/>
    </row>
    <row r="223" spans="1:13" ht="24" customHeight="1">
      <c r="A223" s="136"/>
      <c r="B223" s="65" t="s">
        <v>1676</v>
      </c>
      <c r="C223" s="103"/>
      <c r="D223" s="59"/>
      <c r="E223" s="24"/>
      <c r="F223" s="200"/>
      <c r="G223" s="1020"/>
      <c r="H223" s="842"/>
      <c r="I223" s="1575"/>
      <c r="J223" s="1501"/>
      <c r="K223" s="1436"/>
      <c r="L223" s="627" t="s">
        <v>923</v>
      </c>
      <c r="M223" s="359"/>
    </row>
    <row r="224" spans="1:13" s="108" customFormat="1" ht="36" customHeight="1">
      <c r="A224" s="444">
        <v>3200</v>
      </c>
      <c r="B224" s="34" t="s">
        <v>859</v>
      </c>
      <c r="C224" s="32" t="s">
        <v>301</v>
      </c>
      <c r="D224" s="33" t="s">
        <v>746</v>
      </c>
      <c r="E224" s="24"/>
      <c r="F224" s="1023"/>
      <c r="G224" s="1024"/>
      <c r="H224" s="842"/>
      <c r="I224" s="1575"/>
      <c r="J224" s="1501"/>
      <c r="K224" s="1442"/>
      <c r="L224" s="597" t="s">
        <v>922</v>
      </c>
      <c r="M224" s="362"/>
    </row>
    <row r="225" spans="1:13" ht="12" customHeight="1">
      <c r="A225" s="136"/>
      <c r="B225" s="65" t="s">
        <v>919</v>
      </c>
      <c r="C225" s="103"/>
      <c r="D225" s="71"/>
      <c r="E225" s="104"/>
      <c r="F225" s="1013"/>
      <c r="G225" s="104"/>
      <c r="H225" s="71"/>
      <c r="I225" s="1591"/>
      <c r="J225" s="1511"/>
      <c r="K225" s="1435"/>
      <c r="L225" s="624"/>
      <c r="M225" s="359"/>
    </row>
    <row r="226" spans="1:13" ht="12" customHeight="1">
      <c r="A226" s="136"/>
      <c r="B226" s="65" t="s">
        <v>920</v>
      </c>
      <c r="C226" s="103"/>
      <c r="D226" s="71"/>
      <c r="E226" s="104"/>
      <c r="F226" s="1013"/>
      <c r="G226" s="104"/>
      <c r="H226" s="71"/>
      <c r="I226" s="1591"/>
      <c r="J226" s="1511"/>
      <c r="K226" s="1435"/>
      <c r="L226" s="624"/>
      <c r="M226" s="359"/>
    </row>
    <row r="227" spans="1:13" s="108" customFormat="1" ht="48" customHeight="1">
      <c r="A227" s="147" t="s">
        <v>770</v>
      </c>
      <c r="B227" s="31" t="s">
        <v>308</v>
      </c>
      <c r="C227" s="1114" t="s">
        <v>301</v>
      </c>
      <c r="D227" s="173" t="s">
        <v>1351</v>
      </c>
      <c r="E227" s="24">
        <v>6</v>
      </c>
      <c r="F227" s="109" t="s">
        <v>14</v>
      </c>
      <c r="G227" s="24" t="s">
        <v>14</v>
      </c>
      <c r="H227" s="842"/>
      <c r="I227" s="1574">
        <f aca="true" t="shared" si="17" ref="I227:I233">+ROUNDUP(H227*E227,0)</f>
        <v>0</v>
      </c>
      <c r="J227" s="1501"/>
      <c r="K227" s="1421">
        <f aca="true" t="shared" si="18" ref="K227:K233">+I227*J227</f>
        <v>0</v>
      </c>
      <c r="L227" s="1233" t="s">
        <v>865</v>
      </c>
      <c r="M227" s="359"/>
    </row>
    <row r="228" spans="1:13" s="108" customFormat="1" ht="24" customHeight="1">
      <c r="A228" s="136" t="s">
        <v>766</v>
      </c>
      <c r="B228" s="34" t="s">
        <v>233</v>
      </c>
      <c r="C228" s="1115"/>
      <c r="D228" s="275" t="s">
        <v>1582</v>
      </c>
      <c r="E228" s="24">
        <v>6</v>
      </c>
      <c r="F228" s="109" t="s">
        <v>14</v>
      </c>
      <c r="G228" s="24" t="s">
        <v>14</v>
      </c>
      <c r="H228" s="842"/>
      <c r="I228" s="1574">
        <f t="shared" si="17"/>
        <v>0</v>
      </c>
      <c r="J228" s="1501"/>
      <c r="K228" s="1421">
        <f t="shared" si="18"/>
        <v>0</v>
      </c>
      <c r="L228" s="1234"/>
      <c r="M228" s="359"/>
    </row>
    <row r="229" spans="1:13" s="108" customFormat="1" ht="24" customHeight="1">
      <c r="A229" s="136" t="s">
        <v>767</v>
      </c>
      <c r="B229" s="34" t="s">
        <v>864</v>
      </c>
      <c r="C229" s="1115"/>
      <c r="D229" s="275" t="s">
        <v>1768</v>
      </c>
      <c r="E229" s="24">
        <v>6</v>
      </c>
      <c r="F229" s="109" t="s">
        <v>14</v>
      </c>
      <c r="G229" s="24" t="s">
        <v>14</v>
      </c>
      <c r="H229" s="842"/>
      <c r="I229" s="1574">
        <f t="shared" si="17"/>
        <v>0</v>
      </c>
      <c r="J229" s="1501"/>
      <c r="K229" s="1421">
        <f t="shared" si="18"/>
        <v>0</v>
      </c>
      <c r="L229" s="1234"/>
      <c r="M229" s="359"/>
    </row>
    <row r="230" spans="1:13" s="108" customFormat="1" ht="24" customHeight="1">
      <c r="A230" s="136" t="s">
        <v>768</v>
      </c>
      <c r="B230" s="34" t="s">
        <v>234</v>
      </c>
      <c r="C230" s="1115"/>
      <c r="D230" s="275" t="s">
        <v>1767</v>
      </c>
      <c r="E230" s="24">
        <v>6</v>
      </c>
      <c r="F230" s="109" t="s">
        <v>14</v>
      </c>
      <c r="G230" s="24" t="s">
        <v>14</v>
      </c>
      <c r="H230" s="842"/>
      <c r="I230" s="1574">
        <f t="shared" si="17"/>
        <v>0</v>
      </c>
      <c r="J230" s="1501"/>
      <c r="K230" s="1421">
        <f t="shared" si="18"/>
        <v>0</v>
      </c>
      <c r="L230" s="1234"/>
      <c r="M230" s="359"/>
    </row>
    <row r="231" spans="1:13" s="108" customFormat="1" ht="24" customHeight="1">
      <c r="A231" s="136" t="s">
        <v>769</v>
      </c>
      <c r="B231" s="34" t="s">
        <v>1824</v>
      </c>
      <c r="C231" s="1115"/>
      <c r="D231" s="275" t="s">
        <v>1766</v>
      </c>
      <c r="E231" s="24">
        <v>6</v>
      </c>
      <c r="F231" s="109" t="s">
        <v>14</v>
      </c>
      <c r="G231" s="24" t="s">
        <v>14</v>
      </c>
      <c r="H231" s="842"/>
      <c r="I231" s="1574">
        <f t="shared" si="17"/>
        <v>0</v>
      </c>
      <c r="J231" s="1501"/>
      <c r="K231" s="1421">
        <f t="shared" si="18"/>
        <v>0</v>
      </c>
      <c r="L231" s="1234"/>
      <c r="M231" s="359"/>
    </row>
    <row r="232" spans="1:13" s="108" customFormat="1" ht="12" customHeight="1">
      <c r="A232" s="136">
        <v>3024</v>
      </c>
      <c r="B232" s="34" t="s">
        <v>235</v>
      </c>
      <c r="C232" s="1116"/>
      <c r="D232" s="33" t="s">
        <v>1369</v>
      </c>
      <c r="E232" s="24">
        <v>1</v>
      </c>
      <c r="F232" s="109" t="s">
        <v>14</v>
      </c>
      <c r="G232" s="24" t="s">
        <v>14</v>
      </c>
      <c r="H232" s="842"/>
      <c r="I232" s="1574">
        <f t="shared" si="17"/>
        <v>0</v>
      </c>
      <c r="J232" s="1501"/>
      <c r="K232" s="1421">
        <f t="shared" si="18"/>
        <v>0</v>
      </c>
      <c r="L232" s="1234"/>
      <c r="M232" s="359"/>
    </row>
    <row r="233" spans="1:13" ht="24" customHeight="1">
      <c r="A233" s="136" t="s">
        <v>772</v>
      </c>
      <c r="B233" s="34" t="s">
        <v>517</v>
      </c>
      <c r="C233" s="46" t="s">
        <v>616</v>
      </c>
      <c r="D233" s="33" t="s">
        <v>1355</v>
      </c>
      <c r="E233" s="24">
        <v>3</v>
      </c>
      <c r="F233" s="109" t="s">
        <v>14</v>
      </c>
      <c r="G233" s="24" t="s">
        <v>14</v>
      </c>
      <c r="H233" s="842"/>
      <c r="I233" s="1574">
        <f t="shared" si="17"/>
        <v>0</v>
      </c>
      <c r="J233" s="1501"/>
      <c r="K233" s="1421">
        <f t="shared" si="18"/>
        <v>0</v>
      </c>
      <c r="L233" s="1235"/>
      <c r="M233" s="359"/>
    </row>
    <row r="234" spans="1:13" ht="12" customHeight="1">
      <c r="A234" s="136"/>
      <c r="B234" s="77" t="s">
        <v>921</v>
      </c>
      <c r="C234" s="94"/>
      <c r="D234" s="78"/>
      <c r="E234" s="96"/>
      <c r="F234" s="1010"/>
      <c r="G234" s="96"/>
      <c r="H234" s="78"/>
      <c r="I234" s="1592"/>
      <c r="J234" s="1510"/>
      <c r="K234" s="1434"/>
      <c r="L234" s="644"/>
      <c r="M234" s="359"/>
    </row>
    <row r="235" spans="1:13" ht="12" customHeight="1">
      <c r="A235" s="136">
        <v>3201</v>
      </c>
      <c r="B235" s="27" t="s">
        <v>11</v>
      </c>
      <c r="C235" s="28" t="s">
        <v>301</v>
      </c>
      <c r="D235" s="445" t="s">
        <v>12</v>
      </c>
      <c r="E235" s="24">
        <v>1</v>
      </c>
      <c r="F235" s="109" t="s">
        <v>14</v>
      </c>
      <c r="G235" s="24" t="s">
        <v>14</v>
      </c>
      <c r="H235" s="28"/>
      <c r="I235" s="1574">
        <f>+ROUNDUP(H235*E235,0)</f>
        <v>0</v>
      </c>
      <c r="J235" s="1501"/>
      <c r="K235" s="1421">
        <f>+I235*J235</f>
        <v>0</v>
      </c>
      <c r="L235" s="159" t="s">
        <v>15</v>
      </c>
      <c r="M235" s="359"/>
    </row>
    <row r="236" spans="1:13" s="108" customFormat="1" ht="48" customHeight="1">
      <c r="A236" s="147" t="s">
        <v>770</v>
      </c>
      <c r="B236" s="31" t="s">
        <v>308</v>
      </c>
      <c r="C236" s="32" t="s">
        <v>301</v>
      </c>
      <c r="D236" s="173" t="s">
        <v>1351</v>
      </c>
      <c r="E236" s="24" t="s">
        <v>16</v>
      </c>
      <c r="F236" s="109">
        <v>100</v>
      </c>
      <c r="G236" s="24" t="s">
        <v>1847</v>
      </c>
      <c r="H236" s="28"/>
      <c r="I236" s="1566">
        <f>IF(E236=1,ROUNDUP(H236/F236,0)*E236,IF(E236=2,ROUNDUP(H236/F236,0)*E236,IF(E236=3,ROUNDUP(H236/F236,0)*E236,IF(E236=4,ROUNDUP(H236/F236,0)*E236,IF(E236=5,ROUNDUP(H236/F236,0)*E236,IF(E236=6,ROUNDUP(H236/F236,0)*E236,IF(AND(G236="1 a 6",H236=""),0,0)))))))</f>
        <v>0</v>
      </c>
      <c r="J236" s="1500"/>
      <c r="K236" s="1421">
        <f>+I236*J236</f>
        <v>0</v>
      </c>
      <c r="L236" s="35" t="s">
        <v>236</v>
      </c>
      <c r="M236" s="362"/>
    </row>
    <row r="237" spans="1:13" ht="24" customHeight="1">
      <c r="A237" s="136" t="s">
        <v>766</v>
      </c>
      <c r="B237" s="263" t="s">
        <v>233</v>
      </c>
      <c r="C237" s="16"/>
      <c r="D237" s="275" t="s">
        <v>1582</v>
      </c>
      <c r="E237" s="24">
        <v>1</v>
      </c>
      <c r="F237" s="109">
        <v>5</v>
      </c>
      <c r="G237" s="135" t="s">
        <v>1865</v>
      </c>
      <c r="H237" s="46"/>
      <c r="I237" s="1566">
        <f>+ROUNDUP(H237/F237,0)*E237</f>
        <v>0</v>
      </c>
      <c r="J237" s="1500"/>
      <c r="K237" s="1421">
        <f>+I237*J237</f>
        <v>0</v>
      </c>
      <c r="L237" s="35"/>
      <c r="M237" s="359"/>
    </row>
    <row r="238" spans="1:13" s="108" customFormat="1" ht="24" customHeight="1" thickBot="1">
      <c r="A238" s="158" t="s">
        <v>769</v>
      </c>
      <c r="B238" s="738" t="s">
        <v>1824</v>
      </c>
      <c r="C238" s="130" t="s">
        <v>301</v>
      </c>
      <c r="D238" s="855" t="s">
        <v>1766</v>
      </c>
      <c r="E238" s="90"/>
      <c r="F238" s="1006">
        <v>5</v>
      </c>
      <c r="G238" s="1025" t="s">
        <v>1865</v>
      </c>
      <c r="H238" s="735"/>
      <c r="I238" s="1593">
        <f>+ROUNDUP(H238/F238,0)*E238</f>
        <v>0</v>
      </c>
      <c r="J238" s="1516"/>
      <c r="K238" s="1432">
        <f>+I238*J238</f>
        <v>0</v>
      </c>
      <c r="L238" s="645" t="s">
        <v>237</v>
      </c>
      <c r="M238" s="359"/>
    </row>
    <row r="239" ht="12" customHeight="1" thickTop="1"/>
    <row r="240" ht="12" customHeight="1" thickBot="1"/>
    <row r="241" spans="9:11" ht="12" customHeight="1" thickBot="1" thickTop="1">
      <c r="I241" s="1177" t="s">
        <v>1885</v>
      </c>
      <c r="J241" s="1178"/>
      <c r="K241" s="940">
        <f>+SUM(K153:K238)+SUM(K5:K151)</f>
        <v>0</v>
      </c>
    </row>
    <row r="242" ht="12" customHeight="1" thickTop="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sheetData>
  <sheetProtection/>
  <mergeCells count="45">
    <mergeCell ref="I241:J241"/>
    <mergeCell ref="G2:G3"/>
    <mergeCell ref="H2:H3"/>
    <mergeCell ref="G1:H1"/>
    <mergeCell ref="I2:I3"/>
    <mergeCell ref="C76:C81"/>
    <mergeCell ref="L45:L53"/>
    <mergeCell ref="C49:C53"/>
    <mergeCell ref="C27:C29"/>
    <mergeCell ref="L129:L133"/>
    <mergeCell ref="L88:L90"/>
    <mergeCell ref="L100:L101"/>
    <mergeCell ref="L109:L110"/>
    <mergeCell ref="L118:L119"/>
    <mergeCell ref="L76:L81"/>
    <mergeCell ref="M1:M3"/>
    <mergeCell ref="C37:C42"/>
    <mergeCell ref="L37:L42"/>
    <mergeCell ref="C1:C3"/>
    <mergeCell ref="E2:F2"/>
    <mergeCell ref="I1:K1"/>
    <mergeCell ref="B4:L4"/>
    <mergeCell ref="L1:L3"/>
    <mergeCell ref="J2:J3"/>
    <mergeCell ref="K2:K3"/>
    <mergeCell ref="A1:A3"/>
    <mergeCell ref="B1:B3"/>
    <mergeCell ref="D1:D3"/>
    <mergeCell ref="E1:F1"/>
    <mergeCell ref="L27:L29"/>
    <mergeCell ref="L170:L171"/>
    <mergeCell ref="C170:C171"/>
    <mergeCell ref="C158:C160"/>
    <mergeCell ref="L134:L137"/>
    <mergeCell ref="C45:C46"/>
    <mergeCell ref="L227:L233"/>
    <mergeCell ref="B174:D174"/>
    <mergeCell ref="L203:L204"/>
    <mergeCell ref="C203:C204"/>
    <mergeCell ref="C227:C232"/>
    <mergeCell ref="C109:C110"/>
    <mergeCell ref="C118:C119"/>
    <mergeCell ref="C129:C133"/>
    <mergeCell ref="D152:K152"/>
    <mergeCell ref="L158:L160"/>
  </mergeCells>
  <printOptions horizontalCentered="1"/>
  <pageMargins left="0.1968503937007874" right="0.1968503937007874" top="0.7480314960629921" bottom="0.6299212598425197" header="0.31496062992125984" footer="0.2362204724409449"/>
  <pageSetup fitToHeight="0" horizontalDpi="600" verticalDpi="600" orientation="landscape" paperSize="9" scale="46" r:id="rId1"/>
  <headerFooter alignWithMargins="0">
    <oddHeader>&amp;L&amp;"NewsGotT,Normal"&amp;14&amp;URecomendaciones para la Redacción de Planes Control de Calidad de Materiales en los Proyectos y Obras Lineales. Versión Mayo de 2019</oddHeader>
    <oddFooter xml:space="preserve">&amp;L&amp;"NewsGotT,Normal"&amp;10JUNTA DE ANDALUCÍA
CONSEJERÍA DE FOMENTO, INFRAESTRUCTURAS Y ORDENACIÓN DEL TERRITORIO                                                     
&amp;C    </oddFooter>
  </headerFooter>
  <rowBreaks count="4" manualBreakCount="4">
    <brk id="41" max="11" man="1"/>
    <brk id="82" max="11" man="1"/>
    <brk id="184" max="11" man="1"/>
    <brk id="224" max="11" man="1"/>
  </rowBreaks>
</worksheet>
</file>

<file path=xl/worksheets/sheet4.xml><?xml version="1.0" encoding="utf-8"?>
<worksheet xmlns="http://schemas.openxmlformats.org/spreadsheetml/2006/main" xmlns:r="http://schemas.openxmlformats.org/officeDocument/2006/relationships">
  <dimension ref="A1:CB902"/>
  <sheetViews>
    <sheetView zoomScaleSheetLayoutView="75" zoomScalePageLayoutView="0" workbookViewId="0" topLeftCell="A1">
      <selection activeCell="I7" sqref="I7:I899"/>
    </sheetView>
  </sheetViews>
  <sheetFormatPr defaultColWidth="11.5" defaultRowHeight="12"/>
  <cols>
    <col min="1" max="1" width="12" style="503" customWidth="1"/>
    <col min="2" max="2" width="51.83203125" style="149" customWidth="1"/>
    <col min="3" max="3" width="4.83203125" style="154" customWidth="1"/>
    <col min="4" max="4" width="22.83203125" style="149" customWidth="1"/>
    <col min="5" max="5" width="8.33203125" style="149" customWidth="1"/>
    <col min="6" max="6" width="28" style="154" customWidth="1"/>
    <col min="7" max="7" width="25.66015625" style="149" customWidth="1"/>
    <col min="8" max="8" width="15" style="149" customWidth="1"/>
    <col min="9" max="9" width="15.16015625" style="149" customWidth="1"/>
    <col min="10" max="10" width="15.5" style="149" customWidth="1"/>
    <col min="11" max="11" width="18.83203125" style="149" customWidth="1"/>
    <col min="12" max="12" width="63.66015625" style="405" customWidth="1"/>
    <col min="13" max="13" width="12" style="560" customWidth="1"/>
    <col min="14" max="16384" width="11.5" style="149" customWidth="1"/>
  </cols>
  <sheetData>
    <row r="1" spans="1:13" ht="42.75" customHeight="1" thickTop="1">
      <c r="A1" s="1260" t="s">
        <v>270</v>
      </c>
      <c r="B1" s="1199" t="s">
        <v>290</v>
      </c>
      <c r="C1" s="1249" t="s">
        <v>254</v>
      </c>
      <c r="D1" s="1142" t="s">
        <v>262</v>
      </c>
      <c r="E1" s="1145" t="s">
        <v>1840</v>
      </c>
      <c r="F1" s="1146"/>
      <c r="G1" s="1254" t="s">
        <v>1841</v>
      </c>
      <c r="H1" s="1151"/>
      <c r="I1" s="1328" t="s">
        <v>1846</v>
      </c>
      <c r="J1" s="1328"/>
      <c r="K1" s="1329"/>
      <c r="L1" s="1260" t="s">
        <v>254</v>
      </c>
      <c r="M1" s="1321"/>
    </row>
    <row r="2" spans="1:13" ht="33" customHeight="1">
      <c r="A2" s="1261"/>
      <c r="B2" s="1200"/>
      <c r="C2" s="1250"/>
      <c r="D2" s="1143"/>
      <c r="E2" s="1252" t="s">
        <v>291</v>
      </c>
      <c r="F2" s="1253"/>
      <c r="G2" s="1274" t="s">
        <v>1833</v>
      </c>
      <c r="H2" s="1344" t="s">
        <v>1834</v>
      </c>
      <c r="I2" s="1274" t="s">
        <v>1837</v>
      </c>
      <c r="J2" s="1350" t="s">
        <v>1835</v>
      </c>
      <c r="K2" s="1352" t="s">
        <v>1836</v>
      </c>
      <c r="L2" s="1261"/>
      <c r="M2" s="1321"/>
    </row>
    <row r="3" spans="1:13" ht="33" customHeight="1" thickBot="1">
      <c r="A3" s="1262"/>
      <c r="B3" s="1200"/>
      <c r="C3" s="1251"/>
      <c r="D3" s="1143"/>
      <c r="E3" s="51" t="s">
        <v>289</v>
      </c>
      <c r="F3" s="52" t="s">
        <v>292</v>
      </c>
      <c r="G3" s="1156"/>
      <c r="H3" s="1345"/>
      <c r="I3" s="1156"/>
      <c r="J3" s="1351"/>
      <c r="K3" s="1158"/>
      <c r="L3" s="1262"/>
      <c r="M3" s="1321"/>
    </row>
    <row r="4" spans="1:13" ht="19.5" customHeight="1" thickTop="1">
      <c r="A4" s="617"/>
      <c r="B4" s="1257" t="s">
        <v>454</v>
      </c>
      <c r="C4" s="1258"/>
      <c r="D4" s="1258"/>
      <c r="E4" s="1258"/>
      <c r="F4" s="1258"/>
      <c r="G4" s="1258"/>
      <c r="H4" s="1258"/>
      <c r="I4" s="1258"/>
      <c r="J4" s="1258"/>
      <c r="K4" s="1258"/>
      <c r="L4" s="1259"/>
      <c r="M4" s="559"/>
    </row>
    <row r="5" spans="1:12" ht="12" customHeight="1">
      <c r="A5" s="501"/>
      <c r="B5" s="78" t="s">
        <v>455</v>
      </c>
      <c r="C5" s="94"/>
      <c r="D5" s="78"/>
      <c r="E5" s="96"/>
      <c r="F5" s="1010"/>
      <c r="G5" s="96"/>
      <c r="H5" s="831"/>
      <c r="I5" s="96"/>
      <c r="J5" s="1010"/>
      <c r="K5" s="95"/>
      <c r="L5" s="394"/>
    </row>
    <row r="6" spans="1:12" ht="36" customHeight="1">
      <c r="A6" s="501"/>
      <c r="B6" s="409" t="s">
        <v>541</v>
      </c>
      <c r="C6" s="94"/>
      <c r="D6" s="78"/>
      <c r="E6" s="96"/>
      <c r="F6" s="1010"/>
      <c r="G6" s="96"/>
      <c r="H6" s="831"/>
      <c r="I6" s="96"/>
      <c r="J6" s="1010"/>
      <c r="K6" s="95"/>
      <c r="L6" s="395" t="s">
        <v>456</v>
      </c>
    </row>
    <row r="7" spans="1:13" s="1" customFormat="1" ht="12" customHeight="1">
      <c r="A7" s="228" t="s">
        <v>1090</v>
      </c>
      <c r="B7" s="169" t="s">
        <v>610</v>
      </c>
      <c r="C7" s="371"/>
      <c r="D7" s="29"/>
      <c r="E7" s="424">
        <v>1</v>
      </c>
      <c r="F7" s="1032" t="s">
        <v>1813</v>
      </c>
      <c r="G7" s="424" t="s">
        <v>1813</v>
      </c>
      <c r="H7" s="867"/>
      <c r="I7" s="1574">
        <f aca="true" t="shared" si="0" ref="I7:I21">+ROUNDUP(H7*E7,0)</f>
        <v>0</v>
      </c>
      <c r="J7" s="1501"/>
      <c r="K7" s="1421">
        <f aca="true" t="shared" si="1" ref="K7:K21">+I7*J7</f>
        <v>0</v>
      </c>
      <c r="L7" s="72"/>
      <c r="M7" s="561"/>
    </row>
    <row r="8" spans="1:12" ht="12" customHeight="1">
      <c r="A8" s="87">
        <v>2000</v>
      </c>
      <c r="B8" s="372" t="s">
        <v>457</v>
      </c>
      <c r="C8" s="61"/>
      <c r="D8" s="33" t="s">
        <v>531</v>
      </c>
      <c r="E8" s="54">
        <v>1</v>
      </c>
      <c r="F8" s="384" t="s">
        <v>286</v>
      </c>
      <c r="G8" s="851" t="s">
        <v>286</v>
      </c>
      <c r="H8" s="667"/>
      <c r="I8" s="1574">
        <f t="shared" si="0"/>
        <v>0</v>
      </c>
      <c r="J8" s="1501"/>
      <c r="K8" s="1421">
        <f t="shared" si="1"/>
        <v>0</v>
      </c>
      <c r="L8" s="403"/>
    </row>
    <row r="9" spans="1:12" ht="12" customHeight="1">
      <c r="A9" s="87" t="s">
        <v>714</v>
      </c>
      <c r="B9" s="372" t="s">
        <v>458</v>
      </c>
      <c r="C9" s="61"/>
      <c r="D9" s="33" t="s">
        <v>459</v>
      </c>
      <c r="E9" s="54">
        <v>1</v>
      </c>
      <c r="F9" s="384" t="s">
        <v>261</v>
      </c>
      <c r="G9" s="851" t="s">
        <v>261</v>
      </c>
      <c r="H9" s="667"/>
      <c r="I9" s="1574">
        <f t="shared" si="0"/>
        <v>0</v>
      </c>
      <c r="J9" s="1501"/>
      <c r="K9" s="1421">
        <f t="shared" si="1"/>
        <v>0</v>
      </c>
      <c r="L9" s="403"/>
    </row>
    <row r="10" spans="1:12" ht="24" customHeight="1">
      <c r="A10" s="74" t="s">
        <v>641</v>
      </c>
      <c r="B10" s="372" t="s">
        <v>255</v>
      </c>
      <c r="C10" s="61"/>
      <c r="D10" s="33" t="s">
        <v>534</v>
      </c>
      <c r="E10" s="54">
        <v>1</v>
      </c>
      <c r="F10" s="384" t="s">
        <v>261</v>
      </c>
      <c r="G10" s="851" t="s">
        <v>261</v>
      </c>
      <c r="H10" s="667"/>
      <c r="I10" s="1574">
        <f t="shared" si="0"/>
        <v>0</v>
      </c>
      <c r="J10" s="1501"/>
      <c r="K10" s="1421">
        <f t="shared" si="1"/>
        <v>0</v>
      </c>
      <c r="L10" s="403"/>
    </row>
    <row r="11" spans="1:12" ht="12" customHeight="1">
      <c r="A11" s="87" t="s">
        <v>774</v>
      </c>
      <c r="B11" s="372" t="s">
        <v>461</v>
      </c>
      <c r="C11" s="449"/>
      <c r="D11" s="33" t="s">
        <v>252</v>
      </c>
      <c r="E11" s="54">
        <v>1</v>
      </c>
      <c r="F11" s="384" t="s">
        <v>261</v>
      </c>
      <c r="G11" s="851" t="s">
        <v>261</v>
      </c>
      <c r="H11" s="667"/>
      <c r="I11" s="1574">
        <f t="shared" si="0"/>
        <v>0</v>
      </c>
      <c r="J11" s="1501"/>
      <c r="K11" s="1421">
        <f t="shared" si="1"/>
        <v>0</v>
      </c>
      <c r="L11" s="403"/>
    </row>
    <row r="12" spans="1:12" ht="12" customHeight="1">
      <c r="A12" s="87" t="s">
        <v>691</v>
      </c>
      <c r="B12" s="463" t="s">
        <v>947</v>
      </c>
      <c r="C12" s="449"/>
      <c r="D12" s="173" t="s">
        <v>536</v>
      </c>
      <c r="E12" s="54">
        <v>1</v>
      </c>
      <c r="F12" s="384" t="s">
        <v>261</v>
      </c>
      <c r="G12" s="851" t="s">
        <v>261</v>
      </c>
      <c r="H12" s="667"/>
      <c r="I12" s="1574">
        <f t="shared" si="0"/>
        <v>0</v>
      </c>
      <c r="J12" s="1501"/>
      <c r="K12" s="1421">
        <f t="shared" si="1"/>
        <v>0</v>
      </c>
      <c r="L12" s="407"/>
    </row>
    <row r="13" spans="1:12" ht="24" customHeight="1">
      <c r="A13" s="87" t="s">
        <v>777</v>
      </c>
      <c r="B13" s="372" t="s">
        <v>462</v>
      </c>
      <c r="C13" s="98" t="s">
        <v>301</v>
      </c>
      <c r="D13" s="173" t="s">
        <v>537</v>
      </c>
      <c r="E13" s="54"/>
      <c r="F13" s="384" t="s">
        <v>261</v>
      </c>
      <c r="G13" s="851" t="s">
        <v>261</v>
      </c>
      <c r="H13" s="667"/>
      <c r="I13" s="1574">
        <f t="shared" si="0"/>
        <v>0</v>
      </c>
      <c r="J13" s="1501"/>
      <c r="K13" s="1421">
        <f t="shared" si="1"/>
        <v>0</v>
      </c>
      <c r="L13" s="378" t="s">
        <v>928</v>
      </c>
    </row>
    <row r="14" spans="1:12" ht="12" customHeight="1">
      <c r="A14" s="87" t="s">
        <v>776</v>
      </c>
      <c r="B14" s="372" t="s">
        <v>386</v>
      </c>
      <c r="C14" s="98"/>
      <c r="D14" s="33" t="s">
        <v>387</v>
      </c>
      <c r="E14" s="54">
        <v>1</v>
      </c>
      <c r="F14" s="384" t="s">
        <v>261</v>
      </c>
      <c r="G14" s="851" t="s">
        <v>261</v>
      </c>
      <c r="H14" s="667"/>
      <c r="I14" s="1574">
        <f t="shared" si="0"/>
        <v>0</v>
      </c>
      <c r="J14" s="1501"/>
      <c r="K14" s="1421">
        <f t="shared" si="1"/>
        <v>0</v>
      </c>
      <c r="L14" s="377"/>
    </row>
    <row r="15" spans="1:12" ht="24" customHeight="1">
      <c r="A15" s="87" t="s">
        <v>925</v>
      </c>
      <c r="B15" s="62" t="s">
        <v>930</v>
      </c>
      <c r="C15" s="98" t="s">
        <v>301</v>
      </c>
      <c r="D15" s="33" t="s">
        <v>464</v>
      </c>
      <c r="E15" s="54">
        <v>1</v>
      </c>
      <c r="F15" s="384" t="s">
        <v>261</v>
      </c>
      <c r="G15" s="851" t="s">
        <v>261</v>
      </c>
      <c r="H15" s="667"/>
      <c r="I15" s="1574">
        <f t="shared" si="0"/>
        <v>0</v>
      </c>
      <c r="J15" s="1501"/>
      <c r="K15" s="1421">
        <f t="shared" si="1"/>
        <v>0</v>
      </c>
      <c r="L15" s="377" t="s">
        <v>465</v>
      </c>
    </row>
    <row r="16" spans="1:12" ht="12" customHeight="1">
      <c r="A16" s="87" t="s">
        <v>926</v>
      </c>
      <c r="B16" s="372" t="s">
        <v>139</v>
      </c>
      <c r="C16" s="98"/>
      <c r="D16" s="33" t="s">
        <v>466</v>
      </c>
      <c r="E16" s="54">
        <v>1</v>
      </c>
      <c r="F16" s="384" t="s">
        <v>261</v>
      </c>
      <c r="G16" s="851" t="s">
        <v>261</v>
      </c>
      <c r="H16" s="667"/>
      <c r="I16" s="1574">
        <f t="shared" si="0"/>
        <v>0</v>
      </c>
      <c r="J16" s="1501"/>
      <c r="K16" s="1421">
        <f t="shared" si="1"/>
        <v>0</v>
      </c>
      <c r="L16" s="377"/>
    </row>
    <row r="17" spans="1:12" ht="12" customHeight="1">
      <c r="A17" s="87" t="s">
        <v>924</v>
      </c>
      <c r="B17" s="463" t="s">
        <v>931</v>
      </c>
      <c r="C17" s="98"/>
      <c r="D17" s="173" t="s">
        <v>948</v>
      </c>
      <c r="E17" s="54">
        <v>1</v>
      </c>
      <c r="F17" s="384" t="s">
        <v>261</v>
      </c>
      <c r="G17" s="851" t="s">
        <v>261</v>
      </c>
      <c r="H17" s="667"/>
      <c r="I17" s="1574">
        <f t="shared" si="0"/>
        <v>0</v>
      </c>
      <c r="J17" s="1501"/>
      <c r="K17" s="1421">
        <f t="shared" si="1"/>
        <v>0</v>
      </c>
      <c r="L17" s="377"/>
    </row>
    <row r="18" spans="1:13" s="370" customFormat="1" ht="24" customHeight="1">
      <c r="A18" s="87" t="s">
        <v>714</v>
      </c>
      <c r="B18" s="64" t="s">
        <v>927</v>
      </c>
      <c r="C18" s="61" t="s">
        <v>301</v>
      </c>
      <c r="D18" s="173" t="s">
        <v>251</v>
      </c>
      <c r="E18" s="54"/>
      <c r="F18" s="384" t="s">
        <v>261</v>
      </c>
      <c r="G18" s="851" t="s">
        <v>261</v>
      </c>
      <c r="H18" s="667"/>
      <c r="I18" s="1574">
        <f t="shared" si="0"/>
        <v>0</v>
      </c>
      <c r="J18" s="1501"/>
      <c r="K18" s="1421">
        <f t="shared" si="1"/>
        <v>0</v>
      </c>
      <c r="L18" s="378" t="s">
        <v>949</v>
      </c>
      <c r="M18" s="562"/>
    </row>
    <row r="19" spans="1:13" s="370" customFormat="1" ht="24" customHeight="1">
      <c r="A19" s="87" t="s">
        <v>935</v>
      </c>
      <c r="B19" s="410" t="s">
        <v>934</v>
      </c>
      <c r="C19" s="32" t="s">
        <v>301</v>
      </c>
      <c r="D19" s="173" t="s">
        <v>941</v>
      </c>
      <c r="E19" s="178"/>
      <c r="F19" s="581" t="s">
        <v>261</v>
      </c>
      <c r="G19" s="852" t="s">
        <v>261</v>
      </c>
      <c r="H19" s="859"/>
      <c r="I19" s="1574">
        <f t="shared" si="0"/>
        <v>0</v>
      </c>
      <c r="J19" s="1501"/>
      <c r="K19" s="1421">
        <f t="shared" si="1"/>
        <v>0</v>
      </c>
      <c r="L19" s="411" t="s">
        <v>936</v>
      </c>
      <c r="M19" s="562"/>
    </row>
    <row r="20" spans="1:12" ht="24" customHeight="1">
      <c r="A20" s="87" t="s">
        <v>932</v>
      </c>
      <c r="B20" s="410" t="s">
        <v>942</v>
      </c>
      <c r="C20" s="32" t="s">
        <v>301</v>
      </c>
      <c r="D20" s="279" t="s">
        <v>1453</v>
      </c>
      <c r="E20" s="178"/>
      <c r="F20" s="581" t="s">
        <v>261</v>
      </c>
      <c r="G20" s="852" t="s">
        <v>261</v>
      </c>
      <c r="H20" s="859"/>
      <c r="I20" s="1574">
        <f t="shared" si="0"/>
        <v>0</v>
      </c>
      <c r="J20" s="1501"/>
      <c r="K20" s="1421">
        <f t="shared" si="1"/>
        <v>0</v>
      </c>
      <c r="L20" s="333" t="s">
        <v>933</v>
      </c>
    </row>
    <row r="21" spans="1:12" ht="12" customHeight="1">
      <c r="A21" s="87" t="s">
        <v>937</v>
      </c>
      <c r="B21" s="410" t="s">
        <v>938</v>
      </c>
      <c r="C21" s="32" t="s">
        <v>301</v>
      </c>
      <c r="D21" s="279" t="s">
        <v>939</v>
      </c>
      <c r="E21" s="178"/>
      <c r="F21" s="581" t="s">
        <v>261</v>
      </c>
      <c r="G21" s="852" t="s">
        <v>261</v>
      </c>
      <c r="H21" s="859"/>
      <c r="I21" s="1574">
        <f t="shared" si="0"/>
        <v>0</v>
      </c>
      <c r="J21" s="1501"/>
      <c r="K21" s="1421">
        <f t="shared" si="1"/>
        <v>0</v>
      </c>
      <c r="L21" s="333" t="s">
        <v>933</v>
      </c>
    </row>
    <row r="22" spans="1:12" ht="12" customHeight="1">
      <c r="A22" s="501"/>
      <c r="B22" s="78" t="s">
        <v>540</v>
      </c>
      <c r="C22" s="94"/>
      <c r="D22" s="78"/>
      <c r="E22" s="96"/>
      <c r="F22" s="1010"/>
      <c r="G22" s="96"/>
      <c r="H22" s="831"/>
      <c r="I22" s="1592"/>
      <c r="J22" s="1517"/>
      <c r="K22" s="1434"/>
      <c r="L22" s="397"/>
    </row>
    <row r="23" spans="1:12" ht="12" customHeight="1">
      <c r="A23" s="87" t="s">
        <v>714</v>
      </c>
      <c r="B23" s="62" t="s">
        <v>458</v>
      </c>
      <c r="C23" s="79"/>
      <c r="D23" s="33" t="s">
        <v>459</v>
      </c>
      <c r="E23" s="393">
        <v>1</v>
      </c>
      <c r="F23" s="1033">
        <v>10000</v>
      </c>
      <c r="G23" s="24" t="s">
        <v>1847</v>
      </c>
      <c r="H23" s="860"/>
      <c r="I23" s="1566">
        <f>+ROUNDUP(H23/F23,0)*E23</f>
        <v>0</v>
      </c>
      <c r="J23" s="1500"/>
      <c r="K23" s="1421">
        <f>+I23*J23</f>
        <v>0</v>
      </c>
      <c r="L23" s="377"/>
    </row>
    <row r="24" spans="1:12" ht="12" customHeight="1">
      <c r="A24" s="87" t="s">
        <v>926</v>
      </c>
      <c r="B24" s="372" t="s">
        <v>139</v>
      </c>
      <c r="C24" s="98"/>
      <c r="D24" s="33" t="s">
        <v>466</v>
      </c>
      <c r="E24" s="393">
        <v>1</v>
      </c>
      <c r="F24" s="1033">
        <v>10000</v>
      </c>
      <c r="G24" s="24" t="s">
        <v>1847</v>
      </c>
      <c r="H24" s="860"/>
      <c r="I24" s="1566">
        <f aca="true" t="shared" si="2" ref="I24:I33">+ROUNDUP(H24/F24,0)*E24</f>
        <v>0</v>
      </c>
      <c r="J24" s="1500"/>
      <c r="K24" s="1421">
        <f aca="true" t="shared" si="3" ref="K24:K33">+I24*J24</f>
        <v>0</v>
      </c>
      <c r="L24" s="377"/>
    </row>
    <row r="25" spans="1:12" ht="12" customHeight="1">
      <c r="A25" s="87" t="s">
        <v>943</v>
      </c>
      <c r="B25" s="166" t="s">
        <v>3</v>
      </c>
      <c r="C25" s="46"/>
      <c r="D25" s="33" t="s">
        <v>929</v>
      </c>
      <c r="E25" s="393">
        <v>1</v>
      </c>
      <c r="F25" s="1033">
        <v>10000</v>
      </c>
      <c r="G25" s="24" t="s">
        <v>1847</v>
      </c>
      <c r="H25" s="860"/>
      <c r="I25" s="1566">
        <f t="shared" si="2"/>
        <v>0</v>
      </c>
      <c r="J25" s="1500"/>
      <c r="K25" s="1421">
        <f t="shared" si="3"/>
        <v>0</v>
      </c>
      <c r="L25" s="377"/>
    </row>
    <row r="26" spans="1:12" ht="12" customHeight="1">
      <c r="A26" s="87" t="s">
        <v>691</v>
      </c>
      <c r="B26" s="463" t="s">
        <v>947</v>
      </c>
      <c r="C26" s="98"/>
      <c r="D26" s="173" t="s">
        <v>536</v>
      </c>
      <c r="E26" s="393">
        <v>1</v>
      </c>
      <c r="F26" s="1034">
        <v>10000</v>
      </c>
      <c r="G26" s="24" t="s">
        <v>1847</v>
      </c>
      <c r="H26" s="860"/>
      <c r="I26" s="1566">
        <f t="shared" si="2"/>
        <v>0</v>
      </c>
      <c r="J26" s="1500"/>
      <c r="K26" s="1421">
        <f t="shared" si="3"/>
        <v>0</v>
      </c>
      <c r="L26" s="574"/>
    </row>
    <row r="27" spans="1:12" ht="24" customHeight="1">
      <c r="A27" s="87" t="s">
        <v>777</v>
      </c>
      <c r="B27" s="372" t="s">
        <v>462</v>
      </c>
      <c r="C27" s="98" t="s">
        <v>301</v>
      </c>
      <c r="D27" s="173" t="s">
        <v>537</v>
      </c>
      <c r="E27" s="54"/>
      <c r="F27" s="1034">
        <v>10000</v>
      </c>
      <c r="G27" s="24" t="s">
        <v>1847</v>
      </c>
      <c r="H27" s="667"/>
      <c r="I27" s="1566">
        <f t="shared" si="2"/>
        <v>0</v>
      </c>
      <c r="J27" s="1500"/>
      <c r="K27" s="1421">
        <f t="shared" si="3"/>
        <v>0</v>
      </c>
      <c r="L27" s="396" t="s">
        <v>928</v>
      </c>
    </row>
    <row r="28" spans="1:15" ht="24" customHeight="1">
      <c r="A28" s="74" t="s">
        <v>641</v>
      </c>
      <c r="B28" s="372" t="s">
        <v>255</v>
      </c>
      <c r="C28" s="98"/>
      <c r="D28" s="33" t="s">
        <v>534</v>
      </c>
      <c r="E28" s="54">
        <v>1</v>
      </c>
      <c r="F28" s="1034">
        <v>10000</v>
      </c>
      <c r="G28" s="24" t="s">
        <v>1847</v>
      </c>
      <c r="H28" s="667"/>
      <c r="I28" s="1566">
        <f t="shared" si="2"/>
        <v>0</v>
      </c>
      <c r="J28" s="1500"/>
      <c r="K28" s="1421">
        <f t="shared" si="3"/>
        <v>0</v>
      </c>
      <c r="L28" s="398"/>
      <c r="O28" s="150"/>
    </row>
    <row r="29" spans="1:13" s="370" customFormat="1" ht="24" customHeight="1">
      <c r="A29" s="87" t="s">
        <v>714</v>
      </c>
      <c r="B29" s="64" t="s">
        <v>927</v>
      </c>
      <c r="C29" s="61" t="s">
        <v>301</v>
      </c>
      <c r="D29" s="59" t="s">
        <v>251</v>
      </c>
      <c r="E29" s="54"/>
      <c r="F29" s="1034">
        <v>10000</v>
      </c>
      <c r="G29" s="24" t="s">
        <v>1847</v>
      </c>
      <c r="H29" s="667"/>
      <c r="I29" s="1566">
        <f t="shared" si="2"/>
        <v>0</v>
      </c>
      <c r="J29" s="1500"/>
      <c r="K29" s="1421">
        <f t="shared" si="3"/>
        <v>0</v>
      </c>
      <c r="L29" s="378" t="s">
        <v>949</v>
      </c>
      <c r="M29" s="562"/>
    </row>
    <row r="30" spans="1:12" ht="12" customHeight="1">
      <c r="A30" s="87" t="s">
        <v>776</v>
      </c>
      <c r="B30" s="372" t="s">
        <v>386</v>
      </c>
      <c r="C30" s="98"/>
      <c r="D30" s="33" t="s">
        <v>387</v>
      </c>
      <c r="E30" s="54">
        <v>1</v>
      </c>
      <c r="F30" s="1035">
        <v>40000</v>
      </c>
      <c r="G30" s="24" t="s">
        <v>1847</v>
      </c>
      <c r="H30" s="667"/>
      <c r="I30" s="1566">
        <f t="shared" si="2"/>
        <v>0</v>
      </c>
      <c r="J30" s="1500"/>
      <c r="K30" s="1421">
        <f t="shared" si="3"/>
        <v>0</v>
      </c>
      <c r="L30" s="377"/>
    </row>
    <row r="31" spans="1:12" ht="24" customHeight="1">
      <c r="A31" s="87" t="s">
        <v>925</v>
      </c>
      <c r="B31" s="62" t="s">
        <v>930</v>
      </c>
      <c r="C31" s="98" t="s">
        <v>301</v>
      </c>
      <c r="D31" s="33" t="s">
        <v>464</v>
      </c>
      <c r="E31" s="54">
        <v>1</v>
      </c>
      <c r="F31" s="1036">
        <v>40000</v>
      </c>
      <c r="G31" s="24" t="s">
        <v>1847</v>
      </c>
      <c r="H31" s="667"/>
      <c r="I31" s="1566">
        <f t="shared" si="2"/>
        <v>0</v>
      </c>
      <c r="J31" s="1500"/>
      <c r="K31" s="1421">
        <f t="shared" si="3"/>
        <v>0</v>
      </c>
      <c r="L31" s="377" t="s">
        <v>465</v>
      </c>
    </row>
    <row r="32" spans="1:12" ht="12" customHeight="1">
      <c r="A32" s="87" t="s">
        <v>774</v>
      </c>
      <c r="B32" s="372" t="s">
        <v>461</v>
      </c>
      <c r="C32" s="98"/>
      <c r="D32" s="33" t="s">
        <v>252</v>
      </c>
      <c r="E32" s="393">
        <v>1</v>
      </c>
      <c r="F32" s="1035">
        <v>40000</v>
      </c>
      <c r="G32" s="24" t="s">
        <v>1847</v>
      </c>
      <c r="H32" s="860"/>
      <c r="I32" s="1566">
        <f t="shared" si="2"/>
        <v>0</v>
      </c>
      <c r="J32" s="1500"/>
      <c r="K32" s="1421">
        <f t="shared" si="3"/>
        <v>0</v>
      </c>
      <c r="L32" s="377"/>
    </row>
    <row r="33" spans="1:12" ht="12" customHeight="1">
      <c r="A33" s="87" t="s">
        <v>924</v>
      </c>
      <c r="B33" s="372" t="s">
        <v>931</v>
      </c>
      <c r="C33" s="412"/>
      <c r="D33" s="173" t="s">
        <v>948</v>
      </c>
      <c r="E33" s="415"/>
      <c r="F33" s="1035">
        <v>40000</v>
      </c>
      <c r="G33" s="24" t="s">
        <v>1847</v>
      </c>
      <c r="H33" s="861"/>
      <c r="I33" s="1566">
        <f t="shared" si="2"/>
        <v>0</v>
      </c>
      <c r="J33" s="1500"/>
      <c r="K33" s="1421">
        <f t="shared" si="3"/>
        <v>0</v>
      </c>
      <c r="L33" s="377"/>
    </row>
    <row r="34" spans="1:13" ht="36" customHeight="1">
      <c r="A34" s="502"/>
      <c r="B34" s="416" t="s">
        <v>538</v>
      </c>
      <c r="C34" s="417"/>
      <c r="D34" s="418"/>
      <c r="E34" s="419"/>
      <c r="F34" s="1037"/>
      <c r="G34" s="419"/>
      <c r="H34" s="862"/>
      <c r="I34" s="1594"/>
      <c r="J34" s="1518"/>
      <c r="K34" s="1443"/>
      <c r="L34" s="420" t="s">
        <v>456</v>
      </c>
      <c r="M34" s="563"/>
    </row>
    <row r="35" spans="1:13" s="1" customFormat="1" ht="36" customHeight="1">
      <c r="A35" s="228" t="s">
        <v>1090</v>
      </c>
      <c r="B35" s="421" t="s">
        <v>1086</v>
      </c>
      <c r="C35" s="422"/>
      <c r="D35" s="423"/>
      <c r="E35" s="424">
        <v>1</v>
      </c>
      <c r="F35" s="1032" t="s">
        <v>1813</v>
      </c>
      <c r="G35" s="424" t="s">
        <v>1813</v>
      </c>
      <c r="H35" s="867"/>
      <c r="I35" s="1574">
        <f aca="true" t="shared" si="4" ref="I35:I51">+ROUNDUP(H35*E35,0)</f>
        <v>0</v>
      </c>
      <c r="J35" s="1501"/>
      <c r="K35" s="1421">
        <f aca="true" t="shared" si="5" ref="K35:K51">+I35*J35</f>
        <v>0</v>
      </c>
      <c r="L35" s="426"/>
      <c r="M35" s="564"/>
    </row>
    <row r="36" spans="1:13" ht="12" customHeight="1">
      <c r="A36" s="165">
        <v>2000</v>
      </c>
      <c r="B36" s="427" t="s">
        <v>557</v>
      </c>
      <c r="C36" s="487"/>
      <c r="D36" s="413" t="s">
        <v>531</v>
      </c>
      <c r="E36" s="414">
        <v>1</v>
      </c>
      <c r="F36" s="497" t="s">
        <v>286</v>
      </c>
      <c r="G36" s="872" t="s">
        <v>286</v>
      </c>
      <c r="H36" s="863"/>
      <c r="I36" s="1574">
        <f t="shared" si="4"/>
        <v>0</v>
      </c>
      <c r="J36" s="1501"/>
      <c r="K36" s="1421">
        <f t="shared" si="5"/>
        <v>0</v>
      </c>
      <c r="L36" s="1322"/>
      <c r="M36" s="563"/>
    </row>
    <row r="37" spans="1:13" ht="12" customHeight="1">
      <c r="A37" s="165" t="s">
        <v>940</v>
      </c>
      <c r="B37" s="429" t="s">
        <v>1087</v>
      </c>
      <c r="C37" s="487"/>
      <c r="D37" s="413" t="s">
        <v>1337</v>
      </c>
      <c r="E37" s="414">
        <v>1</v>
      </c>
      <c r="F37" s="497" t="s">
        <v>261</v>
      </c>
      <c r="G37" s="872" t="s">
        <v>261</v>
      </c>
      <c r="H37" s="863"/>
      <c r="I37" s="1574">
        <f t="shared" si="4"/>
        <v>0</v>
      </c>
      <c r="J37" s="1501"/>
      <c r="K37" s="1421">
        <f t="shared" si="5"/>
        <v>0</v>
      </c>
      <c r="L37" s="1323"/>
      <c r="M37" s="563"/>
    </row>
    <row r="38" spans="1:13" ht="12" customHeight="1">
      <c r="A38" s="165" t="s">
        <v>700</v>
      </c>
      <c r="B38" s="427" t="s">
        <v>539</v>
      </c>
      <c r="C38" s="487"/>
      <c r="D38" s="413" t="s">
        <v>1817</v>
      </c>
      <c r="E38" s="414">
        <v>1</v>
      </c>
      <c r="F38" s="497" t="s">
        <v>261</v>
      </c>
      <c r="G38" s="872" t="s">
        <v>261</v>
      </c>
      <c r="H38" s="863"/>
      <c r="I38" s="1574">
        <f t="shared" si="4"/>
        <v>0</v>
      </c>
      <c r="J38" s="1501"/>
      <c r="K38" s="1421">
        <f t="shared" si="5"/>
        <v>0</v>
      </c>
      <c r="L38" s="1323"/>
      <c r="M38" s="563"/>
    </row>
    <row r="39" spans="1:13" ht="12" customHeight="1">
      <c r="A39" s="87" t="s">
        <v>714</v>
      </c>
      <c r="B39" s="427" t="s">
        <v>458</v>
      </c>
      <c r="C39" s="487"/>
      <c r="D39" s="413" t="s">
        <v>459</v>
      </c>
      <c r="E39" s="414">
        <v>1</v>
      </c>
      <c r="F39" s="497" t="s">
        <v>261</v>
      </c>
      <c r="G39" s="872" t="s">
        <v>261</v>
      </c>
      <c r="H39" s="863"/>
      <c r="I39" s="1574">
        <f t="shared" si="4"/>
        <v>0</v>
      </c>
      <c r="J39" s="1501"/>
      <c r="K39" s="1421">
        <f t="shared" si="5"/>
        <v>0</v>
      </c>
      <c r="L39" s="1323"/>
      <c r="M39" s="563"/>
    </row>
    <row r="40" spans="1:13" ht="24" customHeight="1">
      <c r="A40" s="74" t="s">
        <v>641</v>
      </c>
      <c r="B40" s="427" t="s">
        <v>255</v>
      </c>
      <c r="C40" s="487"/>
      <c r="D40" s="33" t="s">
        <v>534</v>
      </c>
      <c r="E40" s="414">
        <v>1</v>
      </c>
      <c r="F40" s="497" t="s">
        <v>261</v>
      </c>
      <c r="G40" s="872" t="s">
        <v>261</v>
      </c>
      <c r="H40" s="863"/>
      <c r="I40" s="1574">
        <f t="shared" si="4"/>
        <v>0</v>
      </c>
      <c r="J40" s="1501"/>
      <c r="K40" s="1421">
        <f t="shared" si="5"/>
        <v>0</v>
      </c>
      <c r="L40" s="1323"/>
      <c r="M40" s="563"/>
    </row>
    <row r="41" spans="1:13" ht="12" customHeight="1">
      <c r="A41" s="87" t="s">
        <v>774</v>
      </c>
      <c r="B41" s="427" t="s">
        <v>461</v>
      </c>
      <c r="C41" s="487"/>
      <c r="D41" s="413" t="s">
        <v>252</v>
      </c>
      <c r="E41" s="414">
        <v>1</v>
      </c>
      <c r="F41" s="497" t="s">
        <v>261</v>
      </c>
      <c r="G41" s="872" t="s">
        <v>261</v>
      </c>
      <c r="H41" s="863"/>
      <c r="I41" s="1574">
        <f t="shared" si="4"/>
        <v>0</v>
      </c>
      <c r="J41" s="1501"/>
      <c r="K41" s="1421">
        <f t="shared" si="5"/>
        <v>0</v>
      </c>
      <c r="L41" s="1323"/>
      <c r="M41" s="563"/>
    </row>
    <row r="42" spans="1:13" ht="12" customHeight="1">
      <c r="A42" s="87" t="s">
        <v>691</v>
      </c>
      <c r="B42" s="477" t="s">
        <v>947</v>
      </c>
      <c r="C42" s="486"/>
      <c r="D42" s="413" t="s">
        <v>536</v>
      </c>
      <c r="E42" s="414">
        <v>1</v>
      </c>
      <c r="F42" s="497" t="s">
        <v>261</v>
      </c>
      <c r="G42" s="872" t="s">
        <v>261</v>
      </c>
      <c r="H42" s="863"/>
      <c r="I42" s="1574">
        <f t="shared" si="4"/>
        <v>0</v>
      </c>
      <c r="J42" s="1501"/>
      <c r="K42" s="1421">
        <f t="shared" si="5"/>
        <v>0</v>
      </c>
      <c r="L42" s="1324"/>
      <c r="M42" s="563"/>
    </row>
    <row r="43" spans="1:13" ht="24" customHeight="1">
      <c r="A43" s="87" t="s">
        <v>777</v>
      </c>
      <c r="B43" s="427" t="s">
        <v>462</v>
      </c>
      <c r="C43" s="412" t="s">
        <v>301</v>
      </c>
      <c r="D43" s="413" t="s">
        <v>537</v>
      </c>
      <c r="E43" s="414"/>
      <c r="F43" s="497" t="s">
        <v>261</v>
      </c>
      <c r="G43" s="872" t="s">
        <v>261</v>
      </c>
      <c r="H43" s="863"/>
      <c r="I43" s="1574">
        <f t="shared" si="4"/>
        <v>0</v>
      </c>
      <c r="J43" s="1501"/>
      <c r="K43" s="1421">
        <f t="shared" si="5"/>
        <v>0</v>
      </c>
      <c r="L43" s="599" t="s">
        <v>928</v>
      </c>
      <c r="M43" s="563"/>
    </row>
    <row r="44" spans="1:13" ht="12" customHeight="1">
      <c r="A44" s="87" t="s">
        <v>776</v>
      </c>
      <c r="B44" s="427" t="s">
        <v>386</v>
      </c>
      <c r="C44" s="412"/>
      <c r="D44" s="413" t="s">
        <v>387</v>
      </c>
      <c r="E44" s="414">
        <v>1</v>
      </c>
      <c r="F44" s="497" t="s">
        <v>261</v>
      </c>
      <c r="G44" s="872" t="s">
        <v>261</v>
      </c>
      <c r="H44" s="863"/>
      <c r="I44" s="1574">
        <f t="shared" si="4"/>
        <v>0</v>
      </c>
      <c r="J44" s="1501"/>
      <c r="K44" s="1421">
        <f t="shared" si="5"/>
        <v>0</v>
      </c>
      <c r="L44" s="428"/>
      <c r="M44" s="563"/>
    </row>
    <row r="45" spans="1:13" ht="24" customHeight="1">
      <c r="A45" s="87" t="s">
        <v>925</v>
      </c>
      <c r="B45" s="429" t="s">
        <v>930</v>
      </c>
      <c r="C45" s="412" t="s">
        <v>301</v>
      </c>
      <c r="D45" s="413" t="s">
        <v>464</v>
      </c>
      <c r="E45" s="414">
        <v>1</v>
      </c>
      <c r="F45" s="497" t="s">
        <v>261</v>
      </c>
      <c r="G45" s="872" t="s">
        <v>261</v>
      </c>
      <c r="H45" s="863"/>
      <c r="I45" s="1574">
        <f t="shared" si="4"/>
        <v>0</v>
      </c>
      <c r="J45" s="1501"/>
      <c r="K45" s="1421">
        <f t="shared" si="5"/>
        <v>0</v>
      </c>
      <c r="L45" s="428" t="s">
        <v>465</v>
      </c>
      <c r="M45" s="563"/>
    </row>
    <row r="46" spans="1:13" ht="12" customHeight="1">
      <c r="A46" s="87" t="s">
        <v>926</v>
      </c>
      <c r="B46" s="427" t="s">
        <v>139</v>
      </c>
      <c r="C46" s="412"/>
      <c r="D46" s="413" t="s">
        <v>466</v>
      </c>
      <c r="E46" s="414">
        <v>1</v>
      </c>
      <c r="F46" s="497" t="s">
        <v>261</v>
      </c>
      <c r="G46" s="872" t="s">
        <v>261</v>
      </c>
      <c r="H46" s="863"/>
      <c r="I46" s="1574">
        <f t="shared" si="4"/>
        <v>0</v>
      </c>
      <c r="J46" s="1501"/>
      <c r="K46" s="1421">
        <f t="shared" si="5"/>
        <v>0</v>
      </c>
      <c r="L46" s="428"/>
      <c r="M46" s="563"/>
    </row>
    <row r="47" spans="1:13" ht="12" customHeight="1">
      <c r="A47" s="87" t="s">
        <v>924</v>
      </c>
      <c r="B47" s="427" t="s">
        <v>931</v>
      </c>
      <c r="C47" s="412"/>
      <c r="D47" s="413" t="s">
        <v>1818</v>
      </c>
      <c r="E47" s="414">
        <v>1</v>
      </c>
      <c r="F47" s="497" t="s">
        <v>261</v>
      </c>
      <c r="G47" s="872" t="s">
        <v>261</v>
      </c>
      <c r="H47" s="863"/>
      <c r="I47" s="1574">
        <f t="shared" si="4"/>
        <v>0</v>
      </c>
      <c r="J47" s="1501"/>
      <c r="K47" s="1421">
        <f t="shared" si="5"/>
        <v>0</v>
      </c>
      <c r="L47" s="428"/>
      <c r="M47" s="563"/>
    </row>
    <row r="48" spans="1:13" s="370" customFormat="1" ht="24" customHeight="1">
      <c r="A48" s="87" t="s">
        <v>714</v>
      </c>
      <c r="B48" s="430" t="s">
        <v>927</v>
      </c>
      <c r="C48" s="431" t="s">
        <v>301</v>
      </c>
      <c r="D48" s="494" t="s">
        <v>251</v>
      </c>
      <c r="E48" s="414"/>
      <c r="F48" s="497" t="s">
        <v>261</v>
      </c>
      <c r="G48" s="872" t="s">
        <v>261</v>
      </c>
      <c r="H48" s="863"/>
      <c r="I48" s="1574">
        <f t="shared" si="4"/>
        <v>0</v>
      </c>
      <c r="J48" s="1501"/>
      <c r="K48" s="1421">
        <f t="shared" si="5"/>
        <v>0</v>
      </c>
      <c r="L48" s="672" t="s">
        <v>1472</v>
      </c>
      <c r="M48" s="563"/>
    </row>
    <row r="49" spans="1:13" ht="12" customHeight="1">
      <c r="A49" s="165" t="s">
        <v>734</v>
      </c>
      <c r="B49" s="429" t="s">
        <v>950</v>
      </c>
      <c r="C49" s="412"/>
      <c r="D49" s="413" t="s">
        <v>376</v>
      </c>
      <c r="E49" s="414">
        <v>1</v>
      </c>
      <c r="F49" s="497" t="s">
        <v>261</v>
      </c>
      <c r="G49" s="872" t="s">
        <v>261</v>
      </c>
      <c r="H49" s="863"/>
      <c r="I49" s="1574">
        <f t="shared" si="4"/>
        <v>0</v>
      </c>
      <c r="J49" s="1501"/>
      <c r="K49" s="1421">
        <f t="shared" si="5"/>
        <v>0</v>
      </c>
      <c r="L49" s="428"/>
      <c r="M49" s="563"/>
    </row>
    <row r="50" spans="1:12" ht="12" customHeight="1">
      <c r="A50" s="87" t="s">
        <v>943</v>
      </c>
      <c r="B50" s="166" t="s">
        <v>3</v>
      </c>
      <c r="C50" s="46"/>
      <c r="D50" s="413" t="s">
        <v>929</v>
      </c>
      <c r="E50" s="393">
        <v>1</v>
      </c>
      <c r="F50" s="1038" t="s">
        <v>261</v>
      </c>
      <c r="G50" s="1075" t="s">
        <v>261</v>
      </c>
      <c r="H50" s="860"/>
      <c r="I50" s="1574">
        <f t="shared" si="4"/>
        <v>0</v>
      </c>
      <c r="J50" s="1501"/>
      <c r="K50" s="1421">
        <f t="shared" si="5"/>
        <v>0</v>
      </c>
      <c r="L50" s="377"/>
    </row>
    <row r="51" spans="1:13" ht="12" customHeight="1">
      <c r="A51" s="19" t="s">
        <v>966</v>
      </c>
      <c r="B51" s="297" t="s">
        <v>1016</v>
      </c>
      <c r="C51" s="219"/>
      <c r="D51" s="1026" t="s">
        <v>247</v>
      </c>
      <c r="E51" s="393">
        <v>1</v>
      </c>
      <c r="F51" s="1038" t="s">
        <v>261</v>
      </c>
      <c r="G51" s="1075" t="s">
        <v>261</v>
      </c>
      <c r="H51" s="860"/>
      <c r="I51" s="1574">
        <f t="shared" si="4"/>
        <v>0</v>
      </c>
      <c r="J51" s="1501"/>
      <c r="K51" s="1421">
        <f t="shared" si="5"/>
        <v>0</v>
      </c>
      <c r="L51" s="428"/>
      <c r="M51" s="563"/>
    </row>
    <row r="52" spans="1:13" ht="24" customHeight="1">
      <c r="A52" s="481"/>
      <c r="B52" s="416" t="s">
        <v>1074</v>
      </c>
      <c r="C52" s="417"/>
      <c r="D52" s="418"/>
      <c r="E52" s="419"/>
      <c r="F52" s="1037"/>
      <c r="G52" s="419"/>
      <c r="H52" s="862"/>
      <c r="I52" s="1594"/>
      <c r="J52" s="1518"/>
      <c r="K52" s="1443"/>
      <c r="L52" s="432"/>
      <c r="M52" s="563"/>
    </row>
    <row r="53" spans="1:13" ht="12" customHeight="1">
      <c r="A53" s="165" t="s">
        <v>940</v>
      </c>
      <c r="B53" s="427" t="s">
        <v>558</v>
      </c>
      <c r="C53" s="417"/>
      <c r="D53" s="413" t="s">
        <v>1337</v>
      </c>
      <c r="E53" s="415">
        <v>1</v>
      </c>
      <c r="F53" s="1039">
        <v>10000</v>
      </c>
      <c r="G53" s="24" t="s">
        <v>1847</v>
      </c>
      <c r="H53" s="861"/>
      <c r="I53" s="1566">
        <f aca="true" t="shared" si="6" ref="I53:I64">+ROUNDUP(H53/F53,0)*E53</f>
        <v>0</v>
      </c>
      <c r="J53" s="1500"/>
      <c r="K53" s="1421">
        <f aca="true" t="shared" si="7" ref="K53:K64">+I53*J53</f>
        <v>0</v>
      </c>
      <c r="L53" s="433"/>
      <c r="M53" s="563"/>
    </row>
    <row r="54" spans="1:13" ht="12" customHeight="1">
      <c r="A54" s="165" t="s">
        <v>700</v>
      </c>
      <c r="B54" s="427" t="s">
        <v>539</v>
      </c>
      <c r="C54" s="417"/>
      <c r="D54" s="413" t="s">
        <v>1817</v>
      </c>
      <c r="E54" s="414">
        <v>1</v>
      </c>
      <c r="F54" s="1039">
        <v>10000</v>
      </c>
      <c r="G54" s="24" t="s">
        <v>1847</v>
      </c>
      <c r="H54" s="863"/>
      <c r="I54" s="1566">
        <f t="shared" si="6"/>
        <v>0</v>
      </c>
      <c r="J54" s="1500"/>
      <c r="K54" s="1421">
        <f t="shared" si="7"/>
        <v>0</v>
      </c>
      <c r="L54" s="433"/>
      <c r="M54" s="563"/>
    </row>
    <row r="55" spans="1:13" ht="12" customHeight="1">
      <c r="A55" s="87" t="s">
        <v>714</v>
      </c>
      <c r="B55" s="429" t="s">
        <v>458</v>
      </c>
      <c r="C55" s="434"/>
      <c r="D55" s="413" t="s">
        <v>459</v>
      </c>
      <c r="E55" s="415">
        <v>1</v>
      </c>
      <c r="F55" s="1039">
        <v>10000</v>
      </c>
      <c r="G55" s="24" t="s">
        <v>1847</v>
      </c>
      <c r="H55" s="861"/>
      <c r="I55" s="1566">
        <f t="shared" si="6"/>
        <v>0</v>
      </c>
      <c r="J55" s="1500"/>
      <c r="K55" s="1421">
        <f t="shared" si="7"/>
        <v>0</v>
      </c>
      <c r="L55" s="433"/>
      <c r="M55" s="563"/>
    </row>
    <row r="56" spans="1:13" ht="12" customHeight="1">
      <c r="A56" s="87" t="s">
        <v>926</v>
      </c>
      <c r="B56" s="427" t="s">
        <v>139</v>
      </c>
      <c r="C56" s="412"/>
      <c r="D56" s="413" t="s">
        <v>466</v>
      </c>
      <c r="E56" s="415">
        <v>1</v>
      </c>
      <c r="F56" s="1039">
        <v>10000</v>
      </c>
      <c r="G56" s="24" t="s">
        <v>1847</v>
      </c>
      <c r="H56" s="861"/>
      <c r="I56" s="1566">
        <f t="shared" si="6"/>
        <v>0</v>
      </c>
      <c r="J56" s="1500"/>
      <c r="K56" s="1421">
        <f t="shared" si="7"/>
        <v>0</v>
      </c>
      <c r="L56" s="433"/>
      <c r="M56" s="563"/>
    </row>
    <row r="57" spans="1:13" ht="12" customHeight="1">
      <c r="A57" s="87" t="s">
        <v>943</v>
      </c>
      <c r="B57" s="435" t="s">
        <v>3</v>
      </c>
      <c r="C57" s="436"/>
      <c r="D57" s="413" t="s">
        <v>929</v>
      </c>
      <c r="E57" s="415">
        <v>1</v>
      </c>
      <c r="F57" s="1039">
        <v>10000</v>
      </c>
      <c r="G57" s="24" t="s">
        <v>1847</v>
      </c>
      <c r="H57" s="861"/>
      <c r="I57" s="1566">
        <f t="shared" si="6"/>
        <v>0</v>
      </c>
      <c r="J57" s="1500"/>
      <c r="K57" s="1421">
        <f t="shared" si="7"/>
        <v>0</v>
      </c>
      <c r="L57" s="433"/>
      <c r="M57" s="563"/>
    </row>
    <row r="58" spans="1:13" ht="12" customHeight="1">
      <c r="A58" s="87" t="s">
        <v>691</v>
      </c>
      <c r="B58" s="477" t="s">
        <v>947</v>
      </c>
      <c r="C58" s="412"/>
      <c r="D58" s="413" t="s">
        <v>536</v>
      </c>
      <c r="E58" s="415">
        <v>1</v>
      </c>
      <c r="F58" s="1039">
        <v>10000</v>
      </c>
      <c r="G58" s="24" t="s">
        <v>1847</v>
      </c>
      <c r="H58" s="861"/>
      <c r="I58" s="1566">
        <f t="shared" si="6"/>
        <v>0</v>
      </c>
      <c r="J58" s="1500"/>
      <c r="K58" s="1421">
        <f t="shared" si="7"/>
        <v>0</v>
      </c>
      <c r="L58" s="437"/>
      <c r="M58" s="563"/>
    </row>
    <row r="59" spans="1:13" ht="24" customHeight="1">
      <c r="A59" s="87" t="s">
        <v>777</v>
      </c>
      <c r="B59" s="427" t="s">
        <v>462</v>
      </c>
      <c r="C59" s="412" t="s">
        <v>301</v>
      </c>
      <c r="D59" s="413" t="s">
        <v>537</v>
      </c>
      <c r="E59" s="414"/>
      <c r="F59" s="1039">
        <v>10000</v>
      </c>
      <c r="G59" s="24" t="s">
        <v>1847</v>
      </c>
      <c r="H59" s="863"/>
      <c r="I59" s="1566">
        <f t="shared" si="6"/>
        <v>0</v>
      </c>
      <c r="J59" s="1500"/>
      <c r="K59" s="1421">
        <f t="shared" si="7"/>
        <v>0</v>
      </c>
      <c r="L59" s="600" t="s">
        <v>928</v>
      </c>
      <c r="M59" s="563"/>
    </row>
    <row r="60" spans="1:15" ht="24" customHeight="1">
      <c r="A60" s="74" t="s">
        <v>641</v>
      </c>
      <c r="B60" s="427" t="s">
        <v>255</v>
      </c>
      <c r="C60" s="412"/>
      <c r="D60" s="33" t="s">
        <v>534</v>
      </c>
      <c r="E60" s="414">
        <v>1</v>
      </c>
      <c r="F60" s="1039">
        <v>10000</v>
      </c>
      <c r="G60" s="24" t="s">
        <v>1847</v>
      </c>
      <c r="H60" s="863"/>
      <c r="I60" s="1566">
        <f t="shared" si="6"/>
        <v>0</v>
      </c>
      <c r="J60" s="1500"/>
      <c r="K60" s="1421">
        <f t="shared" si="7"/>
        <v>0</v>
      </c>
      <c r="L60" s="428"/>
      <c r="M60" s="563"/>
      <c r="O60" s="150"/>
    </row>
    <row r="61" spans="1:13" ht="12" customHeight="1">
      <c r="A61" s="87" t="s">
        <v>776</v>
      </c>
      <c r="B61" s="427" t="s">
        <v>386</v>
      </c>
      <c r="C61" s="412"/>
      <c r="D61" s="413" t="s">
        <v>387</v>
      </c>
      <c r="E61" s="415">
        <v>1</v>
      </c>
      <c r="F61" s="1039">
        <v>10000</v>
      </c>
      <c r="G61" s="24" t="s">
        <v>1847</v>
      </c>
      <c r="H61" s="861"/>
      <c r="I61" s="1566">
        <f t="shared" si="6"/>
        <v>0</v>
      </c>
      <c r="J61" s="1500"/>
      <c r="K61" s="1421">
        <f t="shared" si="7"/>
        <v>0</v>
      </c>
      <c r="L61" s="428"/>
      <c r="M61" s="563"/>
    </row>
    <row r="62" spans="1:13" ht="24" customHeight="1">
      <c r="A62" s="87" t="s">
        <v>925</v>
      </c>
      <c r="B62" s="429" t="s">
        <v>930</v>
      </c>
      <c r="C62" s="412"/>
      <c r="D62" s="413" t="s">
        <v>464</v>
      </c>
      <c r="E62" s="414">
        <v>1</v>
      </c>
      <c r="F62" s="1039">
        <v>10000</v>
      </c>
      <c r="G62" s="24" t="s">
        <v>1847</v>
      </c>
      <c r="H62" s="863"/>
      <c r="I62" s="1566">
        <f t="shared" si="6"/>
        <v>0</v>
      </c>
      <c r="J62" s="1500"/>
      <c r="K62" s="1421">
        <f t="shared" si="7"/>
        <v>0</v>
      </c>
      <c r="L62" s="428"/>
      <c r="M62" s="563"/>
    </row>
    <row r="63" spans="1:13" ht="12" customHeight="1">
      <c r="A63" s="165" t="s">
        <v>774</v>
      </c>
      <c r="B63" s="427" t="s">
        <v>461</v>
      </c>
      <c r="C63" s="412"/>
      <c r="D63" s="413" t="s">
        <v>252</v>
      </c>
      <c r="E63" s="415">
        <v>1</v>
      </c>
      <c r="F63" s="1039">
        <v>10000</v>
      </c>
      <c r="G63" s="24" t="s">
        <v>1847</v>
      </c>
      <c r="H63" s="861"/>
      <c r="I63" s="1566">
        <f t="shared" si="6"/>
        <v>0</v>
      </c>
      <c r="J63" s="1500"/>
      <c r="K63" s="1421">
        <f t="shared" si="7"/>
        <v>0</v>
      </c>
      <c r="L63" s="428"/>
      <c r="M63" s="563"/>
    </row>
    <row r="64" spans="1:13" ht="12" customHeight="1">
      <c r="A64" s="87" t="s">
        <v>924</v>
      </c>
      <c r="B64" s="427" t="s">
        <v>931</v>
      </c>
      <c r="C64" s="417"/>
      <c r="D64" s="413" t="s">
        <v>1818</v>
      </c>
      <c r="E64" s="414">
        <v>1</v>
      </c>
      <c r="F64" s="1039">
        <v>10000</v>
      </c>
      <c r="G64" s="24" t="s">
        <v>1847</v>
      </c>
      <c r="H64" s="863"/>
      <c r="I64" s="1566">
        <f t="shared" si="6"/>
        <v>0</v>
      </c>
      <c r="J64" s="1500"/>
      <c r="K64" s="1421">
        <f t="shared" si="7"/>
        <v>0</v>
      </c>
      <c r="L64" s="428"/>
      <c r="M64" s="563"/>
    </row>
    <row r="65" spans="1:12" ht="12" customHeight="1">
      <c r="A65" s="501"/>
      <c r="B65" s="373" t="s">
        <v>1075</v>
      </c>
      <c r="C65" s="103"/>
      <c r="D65" s="374"/>
      <c r="E65" s="375"/>
      <c r="F65" s="1040"/>
      <c r="G65" s="375"/>
      <c r="H65" s="864"/>
      <c r="I65" s="1595"/>
      <c r="J65" s="1519"/>
      <c r="K65" s="1444"/>
      <c r="L65" s="376"/>
    </row>
    <row r="66" spans="1:12" ht="12" customHeight="1">
      <c r="A66" s="87" t="s">
        <v>651</v>
      </c>
      <c r="B66" s="166" t="s">
        <v>467</v>
      </c>
      <c r="C66" s="46"/>
      <c r="D66" s="1027" t="s">
        <v>533</v>
      </c>
      <c r="E66" s="393">
        <v>7</v>
      </c>
      <c r="F66" s="1033">
        <v>3500</v>
      </c>
      <c r="G66" s="24" t="s">
        <v>1839</v>
      </c>
      <c r="H66" s="860"/>
      <c r="I66" s="1566">
        <f>+ROUNDUP(H66/F66,0)*E66</f>
        <v>0</v>
      </c>
      <c r="J66" s="1500"/>
      <c r="K66" s="1421">
        <f>+I66*J66</f>
        <v>0</v>
      </c>
      <c r="L66" s="377"/>
    </row>
    <row r="67" spans="1:12" ht="12" customHeight="1">
      <c r="A67" s="87" t="s">
        <v>679</v>
      </c>
      <c r="B67" s="372" t="s">
        <v>468</v>
      </c>
      <c r="C67" s="98"/>
      <c r="D67" s="1027" t="s">
        <v>528</v>
      </c>
      <c r="E67" s="393">
        <v>1</v>
      </c>
      <c r="F67" s="1033">
        <v>7000</v>
      </c>
      <c r="G67" s="24" t="s">
        <v>1839</v>
      </c>
      <c r="H67" s="860"/>
      <c r="I67" s="1566">
        <f>+ROUNDUP(H67/F67,0)*E67</f>
        <v>0</v>
      </c>
      <c r="J67" s="1500"/>
      <c r="K67" s="1421">
        <f>+I67*J67</f>
        <v>0</v>
      </c>
      <c r="L67" s="377"/>
    </row>
    <row r="68" spans="1:12" ht="12" customHeight="1">
      <c r="A68" s="501"/>
      <c r="B68" s="60" t="s">
        <v>469</v>
      </c>
      <c r="C68" s="103"/>
      <c r="D68" s="71"/>
      <c r="E68" s="104"/>
      <c r="F68" s="1013"/>
      <c r="G68" s="104"/>
      <c r="H68" s="664"/>
      <c r="I68" s="1591"/>
      <c r="J68" s="1520"/>
      <c r="K68" s="1435"/>
      <c r="L68" s="376"/>
    </row>
    <row r="69" spans="1:12" ht="12" customHeight="1">
      <c r="A69" s="501"/>
      <c r="B69" s="40" t="s">
        <v>1669</v>
      </c>
      <c r="C69" s="103"/>
      <c r="D69" s="71"/>
      <c r="E69" s="104"/>
      <c r="F69" s="1013"/>
      <c r="G69" s="104"/>
      <c r="H69" s="664"/>
      <c r="I69" s="1591"/>
      <c r="J69" s="1520"/>
      <c r="K69" s="1435"/>
      <c r="L69" s="376"/>
    </row>
    <row r="70" spans="1:13" s="1" customFormat="1" ht="12" customHeight="1">
      <c r="A70" s="268"/>
      <c r="B70" s="38" t="s">
        <v>967</v>
      </c>
      <c r="C70" s="37"/>
      <c r="D70" s="38"/>
      <c r="E70" s="40"/>
      <c r="F70" s="164"/>
      <c r="G70" s="40"/>
      <c r="H70" s="82"/>
      <c r="I70" s="1576"/>
      <c r="J70" s="1478"/>
      <c r="K70" s="1422"/>
      <c r="L70" s="350"/>
      <c r="M70" s="561"/>
    </row>
    <row r="71" spans="1:13" s="105" customFormat="1" ht="24" customHeight="1">
      <c r="A71" s="228" t="s">
        <v>1090</v>
      </c>
      <c r="B71" s="140" t="s">
        <v>611</v>
      </c>
      <c r="C71" s="143"/>
      <c r="D71" s="279" t="s">
        <v>740</v>
      </c>
      <c r="E71" s="178" t="s">
        <v>395</v>
      </c>
      <c r="F71" s="818" t="s">
        <v>261</v>
      </c>
      <c r="G71" s="178" t="s">
        <v>261</v>
      </c>
      <c r="H71" s="859"/>
      <c r="I71" s="1574">
        <f aca="true" t="shared" si="8" ref="I71:I80">+ROUNDUP(H71*E71,0)</f>
        <v>0</v>
      </c>
      <c r="J71" s="1501"/>
      <c r="K71" s="1421">
        <f aca="true" t="shared" si="9" ref="K71:K80">+I71*J71</f>
        <v>0</v>
      </c>
      <c r="L71" s="575"/>
      <c r="M71" s="362"/>
    </row>
    <row r="72" spans="1:13" s="105" customFormat="1" ht="12" customHeight="1">
      <c r="A72" s="136" t="s">
        <v>656</v>
      </c>
      <c r="B72" s="140" t="s">
        <v>605</v>
      </c>
      <c r="C72" s="1134" t="s">
        <v>301</v>
      </c>
      <c r="D72" s="144" t="s">
        <v>406</v>
      </c>
      <c r="E72" s="23">
        <v>1</v>
      </c>
      <c r="F72" s="1001" t="s">
        <v>14</v>
      </c>
      <c r="G72" s="23" t="s">
        <v>14</v>
      </c>
      <c r="H72" s="835"/>
      <c r="I72" s="1574">
        <f t="shared" si="8"/>
        <v>0</v>
      </c>
      <c r="J72" s="1501"/>
      <c r="K72" s="1421">
        <f t="shared" si="9"/>
        <v>0</v>
      </c>
      <c r="L72" s="1245" t="s">
        <v>1409</v>
      </c>
      <c r="M72" s="363"/>
    </row>
    <row r="73" spans="1:13" s="105" customFormat="1" ht="12" customHeight="1">
      <c r="A73" s="136" t="s">
        <v>657</v>
      </c>
      <c r="B73" s="119" t="s">
        <v>522</v>
      </c>
      <c r="C73" s="1135"/>
      <c r="D73" s="144" t="s">
        <v>404</v>
      </c>
      <c r="E73" s="23"/>
      <c r="F73" s="1001" t="s">
        <v>14</v>
      </c>
      <c r="G73" s="23" t="s">
        <v>14</v>
      </c>
      <c r="H73" s="835"/>
      <c r="I73" s="1574">
        <f t="shared" si="8"/>
        <v>0</v>
      </c>
      <c r="J73" s="1501"/>
      <c r="K73" s="1421">
        <f t="shared" si="9"/>
        <v>0</v>
      </c>
      <c r="L73" s="1246"/>
      <c r="M73" s="363"/>
    </row>
    <row r="74" spans="1:13" s="105" customFormat="1" ht="24" customHeight="1">
      <c r="A74" s="136" t="s">
        <v>658</v>
      </c>
      <c r="B74" s="140" t="s">
        <v>1452</v>
      </c>
      <c r="C74" s="143" t="s">
        <v>616</v>
      </c>
      <c r="D74" s="144" t="s">
        <v>606</v>
      </c>
      <c r="E74" s="23"/>
      <c r="F74" s="1001" t="s">
        <v>14</v>
      </c>
      <c r="G74" s="23" t="s">
        <v>14</v>
      </c>
      <c r="H74" s="835"/>
      <c r="I74" s="1574">
        <f t="shared" si="8"/>
        <v>0</v>
      </c>
      <c r="J74" s="1501"/>
      <c r="K74" s="1421">
        <f t="shared" si="9"/>
        <v>0</v>
      </c>
      <c r="L74" s="1246"/>
      <c r="M74" s="363"/>
    </row>
    <row r="75" spans="1:13" s="105" customFormat="1" ht="24" customHeight="1">
      <c r="A75" s="136" t="s">
        <v>659</v>
      </c>
      <c r="B75" s="140" t="s">
        <v>614</v>
      </c>
      <c r="C75" s="204" t="s">
        <v>1091</v>
      </c>
      <c r="D75" s="144" t="s">
        <v>615</v>
      </c>
      <c r="E75" s="23"/>
      <c r="F75" s="1001" t="s">
        <v>14</v>
      </c>
      <c r="G75" s="23" t="s">
        <v>14</v>
      </c>
      <c r="H75" s="835"/>
      <c r="I75" s="1574">
        <f t="shared" si="8"/>
        <v>0</v>
      </c>
      <c r="J75" s="1501"/>
      <c r="K75" s="1421">
        <f t="shared" si="9"/>
        <v>0</v>
      </c>
      <c r="L75" s="1246"/>
      <c r="M75" s="363"/>
    </row>
    <row r="76" spans="1:13" s="105" customFormat="1" ht="12" customHeight="1">
      <c r="A76" s="136" t="s">
        <v>660</v>
      </c>
      <c r="B76" s="119" t="s">
        <v>80</v>
      </c>
      <c r="C76" s="1122" t="s">
        <v>301</v>
      </c>
      <c r="D76" s="144" t="s">
        <v>404</v>
      </c>
      <c r="E76" s="23"/>
      <c r="F76" s="1001" t="s">
        <v>14</v>
      </c>
      <c r="G76" s="23" t="s">
        <v>14</v>
      </c>
      <c r="H76" s="835"/>
      <c r="I76" s="1574">
        <f t="shared" si="8"/>
        <v>0</v>
      </c>
      <c r="J76" s="1501"/>
      <c r="K76" s="1421">
        <f t="shared" si="9"/>
        <v>0</v>
      </c>
      <c r="L76" s="1246"/>
      <c r="M76" s="363"/>
    </row>
    <row r="77" spans="1:13" s="105" customFormat="1" ht="12" customHeight="1">
      <c r="A77" s="136" t="s">
        <v>661</v>
      </c>
      <c r="B77" s="119" t="s">
        <v>607</v>
      </c>
      <c r="C77" s="1123"/>
      <c r="D77" s="144" t="s">
        <v>404</v>
      </c>
      <c r="E77" s="23"/>
      <c r="F77" s="1001" t="s">
        <v>14</v>
      </c>
      <c r="G77" s="23" t="s">
        <v>14</v>
      </c>
      <c r="H77" s="835"/>
      <c r="I77" s="1574">
        <f t="shared" si="8"/>
        <v>0</v>
      </c>
      <c r="J77" s="1501"/>
      <c r="K77" s="1421">
        <f t="shared" si="9"/>
        <v>0</v>
      </c>
      <c r="L77" s="1246"/>
      <c r="M77" s="363"/>
    </row>
    <row r="78" spans="1:13" s="105" customFormat="1" ht="12" customHeight="1">
      <c r="A78" s="136" t="s">
        <v>662</v>
      </c>
      <c r="B78" s="140" t="s">
        <v>1667</v>
      </c>
      <c r="C78" s="1123"/>
      <c r="D78" s="144" t="s">
        <v>404</v>
      </c>
      <c r="E78" s="23"/>
      <c r="F78" s="1001" t="s">
        <v>14</v>
      </c>
      <c r="G78" s="23" t="s">
        <v>14</v>
      </c>
      <c r="H78" s="835"/>
      <c r="I78" s="1574">
        <f t="shared" si="8"/>
        <v>0</v>
      </c>
      <c r="J78" s="1501"/>
      <c r="K78" s="1421">
        <f t="shared" si="9"/>
        <v>0</v>
      </c>
      <c r="L78" s="1246"/>
      <c r="M78" s="362"/>
    </row>
    <row r="79" spans="1:13" s="105" customFormat="1" ht="12" customHeight="1">
      <c r="A79" s="136" t="s">
        <v>663</v>
      </c>
      <c r="B79" s="119" t="s">
        <v>521</v>
      </c>
      <c r="C79" s="1123"/>
      <c r="D79" s="144" t="s">
        <v>405</v>
      </c>
      <c r="E79" s="23">
        <v>1</v>
      </c>
      <c r="F79" s="1001" t="s">
        <v>14</v>
      </c>
      <c r="G79" s="23" t="s">
        <v>14</v>
      </c>
      <c r="H79" s="835"/>
      <c r="I79" s="1574">
        <f t="shared" si="8"/>
        <v>0</v>
      </c>
      <c r="J79" s="1501"/>
      <c r="K79" s="1421">
        <f t="shared" si="9"/>
        <v>0</v>
      </c>
      <c r="L79" s="1246"/>
      <c r="M79" s="362"/>
    </row>
    <row r="80" spans="1:13" s="105" customFormat="1" ht="12" customHeight="1">
      <c r="A80" s="136" t="s">
        <v>664</v>
      </c>
      <c r="B80" s="119" t="s">
        <v>407</v>
      </c>
      <c r="C80" s="1124"/>
      <c r="D80" s="446" t="s">
        <v>405</v>
      </c>
      <c r="E80" s="23">
        <v>1</v>
      </c>
      <c r="F80" s="1001" t="s">
        <v>14</v>
      </c>
      <c r="G80" s="23" t="s">
        <v>14</v>
      </c>
      <c r="H80" s="835"/>
      <c r="I80" s="1574">
        <f t="shared" si="8"/>
        <v>0</v>
      </c>
      <c r="J80" s="1501"/>
      <c r="K80" s="1421">
        <f t="shared" si="9"/>
        <v>0</v>
      </c>
      <c r="L80" s="1247"/>
      <c r="M80" s="362"/>
    </row>
    <row r="81" spans="1:13" s="1" customFormat="1" ht="12" customHeight="1">
      <c r="A81" s="268"/>
      <c r="B81" s="38" t="s">
        <v>968</v>
      </c>
      <c r="C81" s="37"/>
      <c r="D81" s="15"/>
      <c r="E81" s="24"/>
      <c r="F81" s="109"/>
      <c r="G81" s="24"/>
      <c r="H81" s="81"/>
      <c r="I81" s="1575"/>
      <c r="J81" s="1480"/>
      <c r="K81" s="1423"/>
      <c r="L81" s="117"/>
      <c r="M81" s="561"/>
    </row>
    <row r="82" spans="1:13" s="151" customFormat="1" ht="12" customHeight="1">
      <c r="A82" s="136" t="s">
        <v>667</v>
      </c>
      <c r="B82" s="20" t="s">
        <v>391</v>
      </c>
      <c r="C82" s="1175" t="s">
        <v>301</v>
      </c>
      <c r="D82" s="942" t="s">
        <v>392</v>
      </c>
      <c r="E82" s="24"/>
      <c r="F82" s="109" t="s">
        <v>30</v>
      </c>
      <c r="G82" s="24" t="s">
        <v>30</v>
      </c>
      <c r="H82" s="81"/>
      <c r="I82" s="1574">
        <f aca="true" t="shared" si="10" ref="I82:I87">+ROUNDUP(H82*E82,0)</f>
        <v>0</v>
      </c>
      <c r="J82" s="1501"/>
      <c r="K82" s="1421">
        <f aca="true" t="shared" si="11" ref="K82:K87">+I82*J82</f>
        <v>0</v>
      </c>
      <c r="L82" s="1290" t="s">
        <v>98</v>
      </c>
      <c r="M82" s="283"/>
    </row>
    <row r="83" spans="1:13" s="151" customFormat="1" ht="12" customHeight="1">
      <c r="A83" s="136" t="s">
        <v>668</v>
      </c>
      <c r="B83" s="20" t="s">
        <v>396</v>
      </c>
      <c r="C83" s="1186"/>
      <c r="D83" s="942" t="s">
        <v>397</v>
      </c>
      <c r="E83" s="24"/>
      <c r="F83" s="109" t="s">
        <v>30</v>
      </c>
      <c r="G83" s="24" t="s">
        <v>30</v>
      </c>
      <c r="H83" s="81"/>
      <c r="I83" s="1574">
        <f t="shared" si="10"/>
        <v>0</v>
      </c>
      <c r="J83" s="1501"/>
      <c r="K83" s="1421">
        <f t="shared" si="11"/>
        <v>0</v>
      </c>
      <c r="L83" s="1291"/>
      <c r="M83" s="283"/>
    </row>
    <row r="84" spans="1:13" s="151" customFormat="1" ht="12" customHeight="1">
      <c r="A84" s="136" t="s">
        <v>669</v>
      </c>
      <c r="B84" s="20" t="s">
        <v>398</v>
      </c>
      <c r="C84" s="1186"/>
      <c r="D84" s="943" t="s">
        <v>399</v>
      </c>
      <c r="E84" s="24"/>
      <c r="F84" s="109" t="s">
        <v>30</v>
      </c>
      <c r="G84" s="24" t="s">
        <v>30</v>
      </c>
      <c r="H84" s="81"/>
      <c r="I84" s="1574">
        <f t="shared" si="10"/>
        <v>0</v>
      </c>
      <c r="J84" s="1501"/>
      <c r="K84" s="1421">
        <f t="shared" si="11"/>
        <v>0</v>
      </c>
      <c r="L84" s="1291"/>
      <c r="M84" s="283"/>
    </row>
    <row r="85" spans="1:13" s="151" customFormat="1" ht="12" customHeight="1">
      <c r="A85" s="136" t="s">
        <v>670</v>
      </c>
      <c r="B85" s="20" t="s">
        <v>268</v>
      </c>
      <c r="C85" s="1186"/>
      <c r="D85" s="943" t="s">
        <v>10</v>
      </c>
      <c r="E85" s="24"/>
      <c r="F85" s="109" t="s">
        <v>30</v>
      </c>
      <c r="G85" s="24" t="s">
        <v>30</v>
      </c>
      <c r="H85" s="81"/>
      <c r="I85" s="1574">
        <f t="shared" si="10"/>
        <v>0</v>
      </c>
      <c r="J85" s="1501"/>
      <c r="K85" s="1421">
        <f t="shared" si="11"/>
        <v>0</v>
      </c>
      <c r="L85" s="1291"/>
      <c r="M85" s="283"/>
    </row>
    <row r="86" spans="1:13" s="151" customFormat="1" ht="24" customHeight="1">
      <c r="A86" s="136" t="s">
        <v>671</v>
      </c>
      <c r="B86" s="20" t="s">
        <v>400</v>
      </c>
      <c r="C86" s="1186"/>
      <c r="D86" s="943" t="s">
        <v>401</v>
      </c>
      <c r="E86" s="24"/>
      <c r="F86" s="109" t="s">
        <v>30</v>
      </c>
      <c r="G86" s="24" t="s">
        <v>30</v>
      </c>
      <c r="H86" s="81"/>
      <c r="I86" s="1574">
        <f t="shared" si="10"/>
        <v>0</v>
      </c>
      <c r="J86" s="1501"/>
      <c r="K86" s="1421">
        <f t="shared" si="11"/>
        <v>0</v>
      </c>
      <c r="L86" s="1291"/>
      <c r="M86" s="283"/>
    </row>
    <row r="87" spans="1:13" s="151" customFormat="1" ht="12" customHeight="1">
      <c r="A87" s="136" t="s">
        <v>672</v>
      </c>
      <c r="B87" s="27" t="s">
        <v>402</v>
      </c>
      <c r="C87" s="1176"/>
      <c r="D87" s="943" t="s">
        <v>9</v>
      </c>
      <c r="E87" s="24"/>
      <c r="F87" s="109" t="s">
        <v>30</v>
      </c>
      <c r="G87" s="24" t="s">
        <v>30</v>
      </c>
      <c r="H87" s="81"/>
      <c r="I87" s="1574">
        <f t="shared" si="10"/>
        <v>0</v>
      </c>
      <c r="J87" s="1501"/>
      <c r="K87" s="1421">
        <f t="shared" si="11"/>
        <v>0</v>
      </c>
      <c r="L87" s="1292"/>
      <c r="M87" s="283"/>
    </row>
    <row r="88" spans="1:12" ht="36" customHeight="1">
      <c r="A88" s="501"/>
      <c r="B88" s="78" t="s">
        <v>969</v>
      </c>
      <c r="C88" s="94"/>
      <c r="D88" s="78"/>
      <c r="E88" s="96"/>
      <c r="F88" s="1010"/>
      <c r="G88" s="96"/>
      <c r="H88" s="831"/>
      <c r="I88" s="1592"/>
      <c r="J88" s="1517"/>
      <c r="K88" s="1434"/>
      <c r="L88" s="378" t="s">
        <v>456</v>
      </c>
    </row>
    <row r="89" spans="1:12" ht="12" customHeight="1">
      <c r="A89" s="87" t="s">
        <v>714</v>
      </c>
      <c r="B89" s="372" t="s">
        <v>592</v>
      </c>
      <c r="C89" s="98"/>
      <c r="D89" s="173" t="s">
        <v>251</v>
      </c>
      <c r="E89" s="54">
        <v>1</v>
      </c>
      <c r="F89" s="384" t="s">
        <v>261</v>
      </c>
      <c r="G89" s="851" t="s">
        <v>261</v>
      </c>
      <c r="H89" s="667"/>
      <c r="I89" s="1574">
        <f aca="true" t="shared" si="12" ref="I89:I97">+ROUNDUP(H89*E89,0)</f>
        <v>0</v>
      </c>
      <c r="J89" s="1501"/>
      <c r="K89" s="1421">
        <f aca="true" t="shared" si="13" ref="K89:K97">+I89*J89</f>
        <v>0</v>
      </c>
      <c r="L89" s="377"/>
    </row>
    <row r="90" spans="1:12" ht="24" customHeight="1">
      <c r="A90" s="74" t="s">
        <v>641</v>
      </c>
      <c r="B90" s="372" t="s">
        <v>255</v>
      </c>
      <c r="C90" s="98"/>
      <c r="D90" s="33" t="s">
        <v>534</v>
      </c>
      <c r="E90" s="54">
        <v>1</v>
      </c>
      <c r="F90" s="384" t="s">
        <v>261</v>
      </c>
      <c r="G90" s="851" t="s">
        <v>261</v>
      </c>
      <c r="H90" s="667"/>
      <c r="I90" s="1574">
        <f t="shared" si="12"/>
        <v>0</v>
      </c>
      <c r="J90" s="1501"/>
      <c r="K90" s="1421">
        <f t="shared" si="13"/>
        <v>0</v>
      </c>
      <c r="L90" s="377"/>
    </row>
    <row r="91" spans="1:12" ht="12" customHeight="1">
      <c r="A91" s="87" t="s">
        <v>644</v>
      </c>
      <c r="B91" s="372" t="s">
        <v>460</v>
      </c>
      <c r="C91" s="98"/>
      <c r="D91" s="33" t="s">
        <v>246</v>
      </c>
      <c r="E91" s="54">
        <v>1</v>
      </c>
      <c r="F91" s="384" t="s">
        <v>261</v>
      </c>
      <c r="G91" s="851" t="s">
        <v>261</v>
      </c>
      <c r="H91" s="667"/>
      <c r="I91" s="1574">
        <f t="shared" si="12"/>
        <v>0</v>
      </c>
      <c r="J91" s="1501"/>
      <c r="K91" s="1421">
        <f t="shared" si="13"/>
        <v>0</v>
      </c>
      <c r="L91" s="377"/>
    </row>
    <row r="92" spans="1:12" ht="36" customHeight="1">
      <c r="A92" s="136" t="s">
        <v>665</v>
      </c>
      <c r="B92" s="166" t="s">
        <v>151</v>
      </c>
      <c r="C92" s="46" t="s">
        <v>301</v>
      </c>
      <c r="D92" s="33" t="s">
        <v>152</v>
      </c>
      <c r="E92" s="54">
        <v>1</v>
      </c>
      <c r="F92" s="384" t="s">
        <v>261</v>
      </c>
      <c r="G92" s="851" t="s">
        <v>261</v>
      </c>
      <c r="H92" s="667"/>
      <c r="I92" s="1574">
        <f t="shared" si="12"/>
        <v>0</v>
      </c>
      <c r="J92" s="1501"/>
      <c r="K92" s="1421">
        <f t="shared" si="13"/>
        <v>0</v>
      </c>
      <c r="L92" s="674" t="s">
        <v>1471</v>
      </c>
    </row>
    <row r="93" spans="1:12" ht="12" customHeight="1">
      <c r="A93" s="87" t="s">
        <v>924</v>
      </c>
      <c r="B93" s="372" t="s">
        <v>931</v>
      </c>
      <c r="C93" s="171"/>
      <c r="D93" s="33" t="s">
        <v>948</v>
      </c>
      <c r="E93" s="379">
        <v>1</v>
      </c>
      <c r="F93" s="1041" t="s">
        <v>261</v>
      </c>
      <c r="G93" s="379" t="s">
        <v>261</v>
      </c>
      <c r="H93" s="865"/>
      <c r="I93" s="1574">
        <f t="shared" si="12"/>
        <v>0</v>
      </c>
      <c r="J93" s="1501"/>
      <c r="K93" s="1421">
        <f t="shared" si="13"/>
        <v>0</v>
      </c>
      <c r="L93" s="399"/>
    </row>
    <row r="94" spans="1:12" ht="12" customHeight="1">
      <c r="A94" s="87" t="s">
        <v>781</v>
      </c>
      <c r="B94" s="166" t="s">
        <v>372</v>
      </c>
      <c r="C94" s="46"/>
      <c r="D94" s="33" t="s">
        <v>952</v>
      </c>
      <c r="E94" s="379">
        <v>1</v>
      </c>
      <c r="F94" s="1041" t="s">
        <v>261</v>
      </c>
      <c r="G94" s="379" t="s">
        <v>261</v>
      </c>
      <c r="H94" s="865"/>
      <c r="I94" s="1574">
        <f t="shared" si="12"/>
        <v>0</v>
      </c>
      <c r="J94" s="1501"/>
      <c r="K94" s="1421">
        <f t="shared" si="13"/>
        <v>0</v>
      </c>
      <c r="L94" s="399"/>
    </row>
    <row r="95" spans="1:13" s="145" customFormat="1" ht="24" customHeight="1">
      <c r="A95" s="136" t="s">
        <v>965</v>
      </c>
      <c r="B95" s="86" t="s">
        <v>944</v>
      </c>
      <c r="C95" s="21" t="s">
        <v>301</v>
      </c>
      <c r="D95" s="83" t="s">
        <v>379</v>
      </c>
      <c r="E95" s="379"/>
      <c r="F95" s="1041" t="s">
        <v>261</v>
      </c>
      <c r="G95" s="379" t="s">
        <v>261</v>
      </c>
      <c r="H95" s="865"/>
      <c r="I95" s="1574">
        <f t="shared" si="12"/>
        <v>0</v>
      </c>
      <c r="J95" s="1501"/>
      <c r="K95" s="1421">
        <f t="shared" si="13"/>
        <v>0</v>
      </c>
      <c r="L95" s="325" t="s">
        <v>945</v>
      </c>
      <c r="M95" s="285"/>
    </row>
    <row r="96" spans="1:13" s="105" customFormat="1" ht="24" customHeight="1">
      <c r="A96" s="157" t="s">
        <v>782</v>
      </c>
      <c r="B96" s="438" t="s">
        <v>1439</v>
      </c>
      <c r="C96" s="1337" t="s">
        <v>301</v>
      </c>
      <c r="D96" s="423" t="s">
        <v>381</v>
      </c>
      <c r="E96" s="424"/>
      <c r="F96" s="1042" t="s">
        <v>261</v>
      </c>
      <c r="G96" s="424" t="s">
        <v>261</v>
      </c>
      <c r="H96" s="866"/>
      <c r="I96" s="1574">
        <f t="shared" si="12"/>
        <v>0</v>
      </c>
      <c r="J96" s="1501"/>
      <c r="K96" s="1421">
        <f t="shared" si="13"/>
        <v>0</v>
      </c>
      <c r="L96" s="1342" t="s">
        <v>1470</v>
      </c>
      <c r="M96" s="285"/>
    </row>
    <row r="97" spans="1:13" s="105" customFormat="1" ht="12" customHeight="1">
      <c r="A97" s="157" t="s">
        <v>778</v>
      </c>
      <c r="B97" s="438" t="s">
        <v>382</v>
      </c>
      <c r="C97" s="1338"/>
      <c r="D97" s="423" t="s">
        <v>970</v>
      </c>
      <c r="E97" s="424"/>
      <c r="F97" s="1042" t="s">
        <v>261</v>
      </c>
      <c r="G97" s="424" t="s">
        <v>261</v>
      </c>
      <c r="H97" s="866"/>
      <c r="I97" s="1574">
        <f t="shared" si="12"/>
        <v>0</v>
      </c>
      <c r="J97" s="1501"/>
      <c r="K97" s="1421">
        <f t="shared" si="13"/>
        <v>0</v>
      </c>
      <c r="L97" s="1343"/>
      <c r="M97" s="285"/>
    </row>
    <row r="98" spans="1:12" ht="12" customHeight="1">
      <c r="A98" s="501"/>
      <c r="B98" s="78" t="s">
        <v>470</v>
      </c>
      <c r="C98" s="94"/>
      <c r="D98" s="78"/>
      <c r="E98" s="96"/>
      <c r="F98" s="1010"/>
      <c r="G98" s="96"/>
      <c r="H98" s="831"/>
      <c r="I98" s="1592"/>
      <c r="J98" s="1517"/>
      <c r="K98" s="1434"/>
      <c r="L98" s="397"/>
    </row>
    <row r="99" spans="1:12" ht="12" customHeight="1">
      <c r="A99" s="87" t="s">
        <v>926</v>
      </c>
      <c r="B99" s="358" t="s">
        <v>552</v>
      </c>
      <c r="C99" s="55"/>
      <c r="D99" s="358" t="s">
        <v>466</v>
      </c>
      <c r="E99" s="414">
        <v>1</v>
      </c>
      <c r="F99" s="1033">
        <v>10000</v>
      </c>
      <c r="G99" s="24" t="s">
        <v>1847</v>
      </c>
      <c r="H99" s="863"/>
      <c r="I99" s="1566">
        <f>+ROUNDUP(H99/F99,0)*E99</f>
        <v>0</v>
      </c>
      <c r="J99" s="1500"/>
      <c r="K99" s="1421">
        <f>+I99*J99</f>
        <v>0</v>
      </c>
      <c r="L99" s="377"/>
    </row>
    <row r="100" spans="1:12" ht="24" customHeight="1">
      <c r="A100" s="74" t="s">
        <v>641</v>
      </c>
      <c r="B100" s="372" t="s">
        <v>255</v>
      </c>
      <c r="C100" s="98"/>
      <c r="D100" s="33" t="s">
        <v>534</v>
      </c>
      <c r="E100" s="54">
        <v>1</v>
      </c>
      <c r="F100" s="1034">
        <v>10000</v>
      </c>
      <c r="G100" s="24" t="s">
        <v>1847</v>
      </c>
      <c r="H100" s="667"/>
      <c r="I100" s="1566">
        <f>+ROUNDUP(H100/F100,0)*E100</f>
        <v>0</v>
      </c>
      <c r="J100" s="1500"/>
      <c r="K100" s="1421">
        <f>+I100*J100</f>
        <v>0</v>
      </c>
      <c r="L100" s="377"/>
    </row>
    <row r="101" spans="1:12" ht="12" customHeight="1">
      <c r="A101" s="87" t="s">
        <v>644</v>
      </c>
      <c r="B101" s="372" t="s">
        <v>460</v>
      </c>
      <c r="C101" s="98"/>
      <c r="D101" s="33" t="s">
        <v>246</v>
      </c>
      <c r="E101" s="54">
        <v>1</v>
      </c>
      <c r="F101" s="384" t="s">
        <v>477</v>
      </c>
      <c r="G101" s="851" t="s">
        <v>477</v>
      </c>
      <c r="H101" s="667"/>
      <c r="I101" s="1574">
        <f>+ROUNDUP(H101*E101,0)</f>
        <v>0</v>
      </c>
      <c r="J101" s="1501"/>
      <c r="K101" s="1421">
        <f>+I101*J101</f>
        <v>0</v>
      </c>
      <c r="L101" s="397"/>
    </row>
    <row r="102" spans="1:12" ht="12" customHeight="1">
      <c r="A102" s="87" t="s">
        <v>924</v>
      </c>
      <c r="B102" s="372" t="s">
        <v>931</v>
      </c>
      <c r="C102" s="98"/>
      <c r="D102" s="33" t="s">
        <v>953</v>
      </c>
      <c r="E102" s="414">
        <v>1</v>
      </c>
      <c r="F102" s="497">
        <v>3</v>
      </c>
      <c r="G102" s="414" t="s">
        <v>1869</v>
      </c>
      <c r="H102" s="863"/>
      <c r="I102" s="1566">
        <f>+ROUNDUP(H102/F102,0)*E102</f>
        <v>0</v>
      </c>
      <c r="J102" s="1500"/>
      <c r="K102" s="1421">
        <f>+I102*J102</f>
        <v>0</v>
      </c>
      <c r="L102" s="397"/>
    </row>
    <row r="103" spans="1:12" ht="12" customHeight="1">
      <c r="A103" s="87" t="s">
        <v>781</v>
      </c>
      <c r="B103" s="372" t="s">
        <v>372</v>
      </c>
      <c r="C103" s="98"/>
      <c r="D103" s="33" t="s">
        <v>952</v>
      </c>
      <c r="E103" s="414">
        <v>1</v>
      </c>
      <c r="F103" s="497">
        <v>3</v>
      </c>
      <c r="G103" s="414" t="s">
        <v>1869</v>
      </c>
      <c r="H103" s="863"/>
      <c r="I103" s="1566">
        <f>+ROUNDUP(H103/F103,0)*E103</f>
        <v>0</v>
      </c>
      <c r="J103" s="1500"/>
      <c r="K103" s="1421">
        <f>+I103*J103</f>
        <v>0</v>
      </c>
      <c r="L103" s="397"/>
    </row>
    <row r="104" spans="1:12" ht="12" customHeight="1">
      <c r="A104" s="501"/>
      <c r="B104" s="78" t="s">
        <v>972</v>
      </c>
      <c r="C104" s="94"/>
      <c r="D104" s="78"/>
      <c r="E104" s="96"/>
      <c r="F104" s="1010"/>
      <c r="G104" s="96"/>
      <c r="H104" s="831"/>
      <c r="I104" s="1592"/>
      <c r="J104" s="1517"/>
      <c r="K104" s="1434"/>
      <c r="L104" s="377"/>
    </row>
    <row r="105" spans="1:12" ht="12" customHeight="1">
      <c r="A105" s="87" t="s">
        <v>975</v>
      </c>
      <c r="B105" s="372" t="s">
        <v>954</v>
      </c>
      <c r="C105" s="98"/>
      <c r="D105" s="33" t="s">
        <v>459</v>
      </c>
      <c r="E105" s="54">
        <v>1</v>
      </c>
      <c r="F105" s="384" t="s">
        <v>19</v>
      </c>
      <c r="G105" s="851" t="s">
        <v>19</v>
      </c>
      <c r="H105" s="667"/>
      <c r="I105" s="1574">
        <f>+ROUNDUP(H105*E105,0)</f>
        <v>0</v>
      </c>
      <c r="J105" s="1501"/>
      <c r="K105" s="1421">
        <f>+I105*J105</f>
        <v>0</v>
      </c>
      <c r="L105" s="398"/>
    </row>
    <row r="106" spans="1:12" ht="12" customHeight="1">
      <c r="A106" s="501"/>
      <c r="B106" s="78" t="s">
        <v>973</v>
      </c>
      <c r="C106" s="94"/>
      <c r="D106" s="78"/>
      <c r="E106" s="96"/>
      <c r="F106" s="1010"/>
      <c r="G106" s="96"/>
      <c r="H106" s="831"/>
      <c r="I106" s="1592"/>
      <c r="J106" s="1517"/>
      <c r="K106" s="1434"/>
      <c r="L106" s="397"/>
    </row>
    <row r="107" spans="1:12" ht="60" customHeight="1">
      <c r="A107" s="87">
        <v>231</v>
      </c>
      <c r="B107" s="166" t="s">
        <v>471</v>
      </c>
      <c r="C107" s="46" t="s">
        <v>301</v>
      </c>
      <c r="D107" s="29" t="s">
        <v>1454</v>
      </c>
      <c r="E107" s="24">
        <v>1</v>
      </c>
      <c r="F107" s="109" t="s">
        <v>1457</v>
      </c>
      <c r="G107" s="24" t="s">
        <v>1457</v>
      </c>
      <c r="H107" s="81"/>
      <c r="I107" s="1574">
        <f>+ROUNDUP(H107*E107,0)</f>
        <v>0</v>
      </c>
      <c r="J107" s="1501"/>
      <c r="K107" s="1421">
        <f>+I107*J107</f>
        <v>0</v>
      </c>
      <c r="L107" s="775" t="s">
        <v>1584</v>
      </c>
    </row>
    <row r="108" spans="1:12" ht="12" customHeight="1">
      <c r="A108" s="136" t="s">
        <v>674</v>
      </c>
      <c r="B108" s="440" t="s">
        <v>955</v>
      </c>
      <c r="C108" s="439"/>
      <c r="D108" s="423" t="s">
        <v>1120</v>
      </c>
      <c r="E108" s="24">
        <v>1</v>
      </c>
      <c r="F108" s="109" t="s">
        <v>1457</v>
      </c>
      <c r="G108" s="24" t="s">
        <v>1457</v>
      </c>
      <c r="H108" s="81"/>
      <c r="I108" s="1574">
        <f>+ROUNDUP(H108*E108,0)</f>
        <v>0</v>
      </c>
      <c r="J108" s="1501"/>
      <c r="K108" s="1421">
        <f>+I108*J108</f>
        <v>0</v>
      </c>
      <c r="L108" s="117"/>
    </row>
    <row r="109" spans="1:13" s="152" customFormat="1" ht="12" customHeight="1">
      <c r="A109" s="165" t="s">
        <v>1828</v>
      </c>
      <c r="B109" s="168" t="s">
        <v>3</v>
      </c>
      <c r="C109" s="120"/>
      <c r="D109" s="173" t="s">
        <v>929</v>
      </c>
      <c r="E109" s="23">
        <v>1</v>
      </c>
      <c r="F109" s="1043" t="s">
        <v>1874</v>
      </c>
      <c r="G109" s="24" t="s">
        <v>1851</v>
      </c>
      <c r="H109" s="835"/>
      <c r="I109" s="1565">
        <f>IF(G109="Semana",H109*E109,IF(G109="m3",ROUNDUP(H109/F109,0)*E109,IF(AND(G109="m3 / Semana",H109=""),0,"¿UNIDADES?")))</f>
        <v>0</v>
      </c>
      <c r="J109" s="1483"/>
      <c r="K109" s="1421">
        <f>+I109*J109</f>
        <v>0</v>
      </c>
      <c r="L109" s="338"/>
      <c r="M109" s="567"/>
    </row>
    <row r="110" spans="1:13" s="152" customFormat="1" ht="48" customHeight="1">
      <c r="A110" s="452" t="s">
        <v>977</v>
      </c>
      <c r="B110" s="383" t="s">
        <v>472</v>
      </c>
      <c r="C110" s="171" t="s">
        <v>301</v>
      </c>
      <c r="D110" s="173" t="s">
        <v>1119</v>
      </c>
      <c r="E110" s="178">
        <v>1</v>
      </c>
      <c r="F110" s="1036">
        <v>7000</v>
      </c>
      <c r="G110" s="24" t="s">
        <v>1839</v>
      </c>
      <c r="H110" s="859"/>
      <c r="I110" s="1566">
        <f>+ROUNDUP(H110/F110,0)*E110</f>
        <v>0</v>
      </c>
      <c r="J110" s="1500"/>
      <c r="K110" s="1421">
        <f>+I110*J110</f>
        <v>0</v>
      </c>
      <c r="L110" s="776" t="s">
        <v>956</v>
      </c>
      <c r="M110" s="567"/>
    </row>
    <row r="111" spans="1:12" ht="12" customHeight="1">
      <c r="A111" s="87" t="s">
        <v>642</v>
      </c>
      <c r="B111" s="64" t="s">
        <v>139</v>
      </c>
      <c r="C111" s="61" t="s">
        <v>301</v>
      </c>
      <c r="D111" s="59" t="s">
        <v>140</v>
      </c>
      <c r="E111" s="393">
        <v>1</v>
      </c>
      <c r="F111" s="1033">
        <v>7000</v>
      </c>
      <c r="G111" s="24" t="s">
        <v>1839</v>
      </c>
      <c r="H111" s="860"/>
      <c r="I111" s="1566">
        <f>+ROUNDUP(H111/F111,0)*E111</f>
        <v>0</v>
      </c>
      <c r="J111" s="1500"/>
      <c r="K111" s="1421">
        <f>+I111*J111</f>
        <v>0</v>
      </c>
      <c r="L111" s="377" t="s">
        <v>473</v>
      </c>
    </row>
    <row r="112" spans="1:12" ht="12" customHeight="1">
      <c r="A112" s="501"/>
      <c r="B112" s="78" t="s">
        <v>974</v>
      </c>
      <c r="C112" s="94"/>
      <c r="D112" s="78"/>
      <c r="E112" s="96"/>
      <c r="F112" s="1010"/>
      <c r="G112" s="96"/>
      <c r="H112" s="831"/>
      <c r="I112" s="1592"/>
      <c r="J112" s="1517"/>
      <c r="K112" s="1434"/>
      <c r="L112" s="397"/>
    </row>
    <row r="113" spans="1:12" ht="12" customHeight="1">
      <c r="A113" s="87" t="s">
        <v>651</v>
      </c>
      <c r="B113" s="166" t="s">
        <v>467</v>
      </c>
      <c r="C113" s="46"/>
      <c r="D113" s="1027" t="s">
        <v>533</v>
      </c>
      <c r="E113" s="393">
        <v>7</v>
      </c>
      <c r="F113" s="1033">
        <v>3500</v>
      </c>
      <c r="G113" s="24" t="s">
        <v>1839</v>
      </c>
      <c r="H113" s="860"/>
      <c r="I113" s="1566">
        <f>+ROUNDUP(H113/F113,0)*E113</f>
        <v>0</v>
      </c>
      <c r="J113" s="1500"/>
      <c r="K113" s="1421">
        <f>+I113*J113</f>
        <v>0</v>
      </c>
      <c r="L113" s="377"/>
    </row>
    <row r="114" spans="1:12" ht="12" customHeight="1">
      <c r="A114" s="501"/>
      <c r="B114" s="78" t="s">
        <v>590</v>
      </c>
      <c r="C114" s="94"/>
      <c r="D114" s="78"/>
      <c r="E114" s="96"/>
      <c r="F114" s="1010"/>
      <c r="G114" s="96"/>
      <c r="H114" s="831"/>
      <c r="I114" s="1592"/>
      <c r="J114" s="1517"/>
      <c r="K114" s="1434"/>
      <c r="L114" s="397"/>
    </row>
    <row r="115" spans="1:12" ht="24" customHeight="1">
      <c r="A115" s="87" t="s">
        <v>976</v>
      </c>
      <c r="B115" s="166" t="s">
        <v>957</v>
      </c>
      <c r="C115" s="46"/>
      <c r="D115" s="121" t="s">
        <v>1334</v>
      </c>
      <c r="E115" s="54">
        <v>3</v>
      </c>
      <c r="F115" s="1034">
        <v>5000</v>
      </c>
      <c r="G115" s="24" t="s">
        <v>1839</v>
      </c>
      <c r="H115" s="667"/>
      <c r="I115" s="1566">
        <f>+ROUNDUP(H115/F115,0)*E115</f>
        <v>0</v>
      </c>
      <c r="J115" s="1500"/>
      <c r="K115" s="1421">
        <f>+I115*J115</f>
        <v>0</v>
      </c>
      <c r="L115" s="406"/>
    </row>
    <row r="116" spans="1:12" ht="12" customHeight="1">
      <c r="A116" s="501"/>
      <c r="B116" s="60" t="s">
        <v>475</v>
      </c>
      <c r="C116" s="103"/>
      <c r="D116" s="71"/>
      <c r="E116" s="104"/>
      <c r="F116" s="1013"/>
      <c r="G116" s="104"/>
      <c r="H116" s="664"/>
      <c r="I116" s="1591"/>
      <c r="J116" s="1520"/>
      <c r="K116" s="1435"/>
      <c r="L116" s="376"/>
    </row>
    <row r="117" spans="1:12" ht="12" customHeight="1">
      <c r="A117" s="501"/>
      <c r="B117" s="40" t="s">
        <v>1677</v>
      </c>
      <c r="C117" s="103"/>
      <c r="D117" s="71"/>
      <c r="E117" s="104"/>
      <c r="F117" s="1013"/>
      <c r="G117" s="104"/>
      <c r="H117" s="664"/>
      <c r="I117" s="1591"/>
      <c r="J117" s="1520"/>
      <c r="K117" s="1435"/>
      <c r="L117" s="376"/>
    </row>
    <row r="118" spans="1:13" s="1" customFormat="1" ht="12" customHeight="1">
      <c r="A118" s="268"/>
      <c r="B118" s="38" t="s">
        <v>978</v>
      </c>
      <c r="C118" s="37"/>
      <c r="D118" s="38"/>
      <c r="E118" s="40"/>
      <c r="F118" s="164"/>
      <c r="G118" s="40"/>
      <c r="H118" s="82"/>
      <c r="I118" s="1576"/>
      <c r="J118" s="1478"/>
      <c r="K118" s="1422"/>
      <c r="L118" s="350"/>
      <c r="M118" s="561"/>
    </row>
    <row r="119" spans="1:13" s="105" customFormat="1" ht="24" customHeight="1">
      <c r="A119" s="228" t="s">
        <v>1090</v>
      </c>
      <c r="B119" s="140" t="s">
        <v>611</v>
      </c>
      <c r="C119" s="143"/>
      <c r="D119" s="279" t="s">
        <v>740</v>
      </c>
      <c r="E119" s="178" t="s">
        <v>395</v>
      </c>
      <c r="F119" s="818" t="s">
        <v>261</v>
      </c>
      <c r="G119" s="178" t="s">
        <v>261</v>
      </c>
      <c r="H119" s="859"/>
      <c r="I119" s="1574">
        <f aca="true" t="shared" si="14" ref="I119:I128">+ROUNDUP(H119*E119,0)</f>
        <v>0</v>
      </c>
      <c r="J119" s="1501"/>
      <c r="K119" s="1421">
        <f aca="true" t="shared" si="15" ref="K119:K128">+I119*J119</f>
        <v>0</v>
      </c>
      <c r="L119" s="575"/>
      <c r="M119" s="362"/>
    </row>
    <row r="120" spans="1:13" s="105" customFormat="1" ht="12" customHeight="1">
      <c r="A120" s="136" t="s">
        <v>656</v>
      </c>
      <c r="B120" s="140" t="s">
        <v>605</v>
      </c>
      <c r="C120" s="1134" t="s">
        <v>301</v>
      </c>
      <c r="D120" s="144" t="s">
        <v>406</v>
      </c>
      <c r="E120" s="23">
        <v>1</v>
      </c>
      <c r="F120" s="1001" t="s">
        <v>14</v>
      </c>
      <c r="G120" s="23" t="s">
        <v>14</v>
      </c>
      <c r="H120" s="835"/>
      <c r="I120" s="1574">
        <f t="shared" si="14"/>
        <v>0</v>
      </c>
      <c r="J120" s="1501"/>
      <c r="K120" s="1421">
        <f t="shared" si="15"/>
        <v>0</v>
      </c>
      <c r="L120" s="1245" t="s">
        <v>1409</v>
      </c>
      <c r="M120" s="363"/>
    </row>
    <row r="121" spans="1:13" s="105" customFormat="1" ht="12" customHeight="1">
      <c r="A121" s="136" t="s">
        <v>657</v>
      </c>
      <c r="B121" s="119" t="s">
        <v>522</v>
      </c>
      <c r="C121" s="1135"/>
      <c r="D121" s="144" t="s">
        <v>404</v>
      </c>
      <c r="E121" s="23"/>
      <c r="F121" s="1001" t="s">
        <v>14</v>
      </c>
      <c r="G121" s="23" t="s">
        <v>14</v>
      </c>
      <c r="H121" s="835"/>
      <c r="I121" s="1574">
        <f t="shared" si="14"/>
        <v>0</v>
      </c>
      <c r="J121" s="1501"/>
      <c r="K121" s="1421">
        <f t="shared" si="15"/>
        <v>0</v>
      </c>
      <c r="L121" s="1246"/>
      <c r="M121" s="363"/>
    </row>
    <row r="122" spans="1:13" s="105" customFormat="1" ht="24" customHeight="1">
      <c r="A122" s="136" t="s">
        <v>658</v>
      </c>
      <c r="B122" s="140" t="s">
        <v>1452</v>
      </c>
      <c r="C122" s="143" t="s">
        <v>616</v>
      </c>
      <c r="D122" s="144" t="s">
        <v>606</v>
      </c>
      <c r="E122" s="23"/>
      <c r="F122" s="1001" t="s">
        <v>14</v>
      </c>
      <c r="G122" s="23" t="s">
        <v>14</v>
      </c>
      <c r="H122" s="835"/>
      <c r="I122" s="1574">
        <f t="shared" si="14"/>
        <v>0</v>
      </c>
      <c r="J122" s="1501"/>
      <c r="K122" s="1421">
        <f t="shared" si="15"/>
        <v>0</v>
      </c>
      <c r="L122" s="1246"/>
      <c r="M122" s="363"/>
    </row>
    <row r="123" spans="1:13" s="105" customFormat="1" ht="24" customHeight="1">
      <c r="A123" s="136" t="s">
        <v>659</v>
      </c>
      <c r="B123" s="140" t="s">
        <v>614</v>
      </c>
      <c r="C123" s="204" t="s">
        <v>1091</v>
      </c>
      <c r="D123" s="144" t="s">
        <v>615</v>
      </c>
      <c r="E123" s="23"/>
      <c r="F123" s="1001" t="s">
        <v>14</v>
      </c>
      <c r="G123" s="23" t="s">
        <v>14</v>
      </c>
      <c r="H123" s="835"/>
      <c r="I123" s="1574">
        <f t="shared" si="14"/>
        <v>0</v>
      </c>
      <c r="J123" s="1501"/>
      <c r="K123" s="1421">
        <f t="shared" si="15"/>
        <v>0</v>
      </c>
      <c r="L123" s="1246"/>
      <c r="M123" s="363"/>
    </row>
    <row r="124" spans="1:13" s="105" customFormat="1" ht="12" customHeight="1">
      <c r="A124" s="136" t="s">
        <v>660</v>
      </c>
      <c r="B124" s="119" t="s">
        <v>80</v>
      </c>
      <c r="C124" s="1122" t="s">
        <v>301</v>
      </c>
      <c r="D124" s="144" t="s">
        <v>404</v>
      </c>
      <c r="E124" s="23"/>
      <c r="F124" s="1001" t="s">
        <v>14</v>
      </c>
      <c r="G124" s="23" t="s">
        <v>14</v>
      </c>
      <c r="H124" s="835"/>
      <c r="I124" s="1574">
        <f t="shared" si="14"/>
        <v>0</v>
      </c>
      <c r="J124" s="1501"/>
      <c r="K124" s="1421">
        <f t="shared" si="15"/>
        <v>0</v>
      </c>
      <c r="L124" s="1246"/>
      <c r="M124" s="363"/>
    </row>
    <row r="125" spans="1:13" s="105" customFormat="1" ht="12" customHeight="1">
      <c r="A125" s="136" t="s">
        <v>661</v>
      </c>
      <c r="B125" s="119" t="s">
        <v>607</v>
      </c>
      <c r="C125" s="1123"/>
      <c r="D125" s="144" t="s">
        <v>404</v>
      </c>
      <c r="E125" s="23"/>
      <c r="F125" s="1001" t="s">
        <v>14</v>
      </c>
      <c r="G125" s="23" t="s">
        <v>14</v>
      </c>
      <c r="H125" s="835"/>
      <c r="I125" s="1574">
        <f t="shared" si="14"/>
        <v>0</v>
      </c>
      <c r="J125" s="1501"/>
      <c r="K125" s="1421">
        <f t="shared" si="15"/>
        <v>0</v>
      </c>
      <c r="L125" s="1246"/>
      <c r="M125" s="363"/>
    </row>
    <row r="126" spans="1:13" s="105" customFormat="1" ht="12" customHeight="1">
      <c r="A126" s="136" t="s">
        <v>662</v>
      </c>
      <c r="B126" s="140" t="s">
        <v>1667</v>
      </c>
      <c r="C126" s="1123"/>
      <c r="D126" s="144" t="s">
        <v>404</v>
      </c>
      <c r="E126" s="23"/>
      <c r="F126" s="1001" t="s">
        <v>14</v>
      </c>
      <c r="G126" s="23" t="s">
        <v>14</v>
      </c>
      <c r="H126" s="835"/>
      <c r="I126" s="1574">
        <f t="shared" si="14"/>
        <v>0</v>
      </c>
      <c r="J126" s="1501"/>
      <c r="K126" s="1421">
        <f t="shared" si="15"/>
        <v>0</v>
      </c>
      <c r="L126" s="1246"/>
      <c r="M126" s="362"/>
    </row>
    <row r="127" spans="1:13" s="105" customFormat="1" ht="12" customHeight="1">
      <c r="A127" s="136" t="s">
        <v>663</v>
      </c>
      <c r="B127" s="119" t="s">
        <v>521</v>
      </c>
      <c r="C127" s="1123"/>
      <c r="D127" s="144" t="s">
        <v>405</v>
      </c>
      <c r="E127" s="23">
        <v>1</v>
      </c>
      <c r="F127" s="1001" t="s">
        <v>14</v>
      </c>
      <c r="G127" s="23" t="s">
        <v>14</v>
      </c>
      <c r="H127" s="835"/>
      <c r="I127" s="1574">
        <f t="shared" si="14"/>
        <v>0</v>
      </c>
      <c r="J127" s="1501"/>
      <c r="K127" s="1421">
        <f t="shared" si="15"/>
        <v>0</v>
      </c>
      <c r="L127" s="1246"/>
      <c r="M127" s="362"/>
    </row>
    <row r="128" spans="1:13" s="105" customFormat="1" ht="12" customHeight="1">
      <c r="A128" s="136" t="s">
        <v>664</v>
      </c>
      <c r="B128" s="119" t="s">
        <v>407</v>
      </c>
      <c r="C128" s="1124"/>
      <c r="D128" s="446" t="s">
        <v>405</v>
      </c>
      <c r="E128" s="23">
        <v>1</v>
      </c>
      <c r="F128" s="1001" t="s">
        <v>14</v>
      </c>
      <c r="G128" s="23" t="s">
        <v>14</v>
      </c>
      <c r="H128" s="835"/>
      <c r="I128" s="1574">
        <f t="shared" si="14"/>
        <v>0</v>
      </c>
      <c r="J128" s="1501"/>
      <c r="K128" s="1421">
        <f t="shared" si="15"/>
        <v>0</v>
      </c>
      <c r="L128" s="1247"/>
      <c r="M128" s="362"/>
    </row>
    <row r="129" spans="1:13" s="1" customFormat="1" ht="12" customHeight="1">
      <c r="A129" s="268"/>
      <c r="B129" s="38" t="s">
        <v>979</v>
      </c>
      <c r="C129" s="37"/>
      <c r="D129" s="15"/>
      <c r="E129" s="24"/>
      <c r="F129" s="109"/>
      <c r="G129" s="24"/>
      <c r="H129" s="81"/>
      <c r="I129" s="1575"/>
      <c r="J129" s="1480"/>
      <c r="K129" s="1423"/>
      <c r="L129" s="117"/>
      <c r="M129" s="561"/>
    </row>
    <row r="130" spans="1:13" s="151" customFormat="1" ht="12" customHeight="1">
      <c r="A130" s="136" t="s">
        <v>667</v>
      </c>
      <c r="B130" s="20" t="s">
        <v>391</v>
      </c>
      <c r="C130" s="1175" t="s">
        <v>301</v>
      </c>
      <c r="D130" s="942" t="s">
        <v>392</v>
      </c>
      <c r="E130" s="24"/>
      <c r="F130" s="109" t="s">
        <v>30</v>
      </c>
      <c r="G130" s="24" t="s">
        <v>30</v>
      </c>
      <c r="H130" s="81"/>
      <c r="I130" s="1574">
        <f aca="true" t="shared" si="16" ref="I130:I135">+ROUNDUP(H130*E130,0)</f>
        <v>0</v>
      </c>
      <c r="J130" s="1501"/>
      <c r="K130" s="1421">
        <f aca="true" t="shared" si="17" ref="K130:K135">+I130*J130</f>
        <v>0</v>
      </c>
      <c r="L130" s="1290" t="s">
        <v>98</v>
      </c>
      <c r="M130" s="283"/>
    </row>
    <row r="131" spans="1:13" s="151" customFormat="1" ht="12" customHeight="1">
      <c r="A131" s="136" t="s">
        <v>668</v>
      </c>
      <c r="B131" s="20" t="s">
        <v>396</v>
      </c>
      <c r="C131" s="1186"/>
      <c r="D131" s="942" t="s">
        <v>397</v>
      </c>
      <c r="E131" s="24"/>
      <c r="F131" s="109" t="s">
        <v>30</v>
      </c>
      <c r="G131" s="24" t="s">
        <v>30</v>
      </c>
      <c r="H131" s="81"/>
      <c r="I131" s="1574">
        <f t="shared" si="16"/>
        <v>0</v>
      </c>
      <c r="J131" s="1501"/>
      <c r="K131" s="1421">
        <f t="shared" si="17"/>
        <v>0</v>
      </c>
      <c r="L131" s="1291"/>
      <c r="M131" s="283"/>
    </row>
    <row r="132" spans="1:13" s="151" customFormat="1" ht="12" customHeight="1">
      <c r="A132" s="136" t="s">
        <v>669</v>
      </c>
      <c r="B132" s="20" t="s">
        <v>398</v>
      </c>
      <c r="C132" s="1186"/>
      <c r="D132" s="943" t="s">
        <v>399</v>
      </c>
      <c r="E132" s="24"/>
      <c r="F132" s="109" t="s">
        <v>30</v>
      </c>
      <c r="G132" s="24" t="s">
        <v>30</v>
      </c>
      <c r="H132" s="81"/>
      <c r="I132" s="1574">
        <f t="shared" si="16"/>
        <v>0</v>
      </c>
      <c r="J132" s="1501"/>
      <c r="K132" s="1421">
        <f t="shared" si="17"/>
        <v>0</v>
      </c>
      <c r="L132" s="1291"/>
      <c r="M132" s="283"/>
    </row>
    <row r="133" spans="1:13" s="151" customFormat="1" ht="12" customHeight="1">
      <c r="A133" s="136" t="s">
        <v>670</v>
      </c>
      <c r="B133" s="20" t="s">
        <v>268</v>
      </c>
      <c r="C133" s="1186"/>
      <c r="D133" s="943" t="s">
        <v>10</v>
      </c>
      <c r="E133" s="24"/>
      <c r="F133" s="109" t="s">
        <v>30</v>
      </c>
      <c r="G133" s="24" t="s">
        <v>30</v>
      </c>
      <c r="H133" s="81"/>
      <c r="I133" s="1574">
        <f t="shared" si="16"/>
        <v>0</v>
      </c>
      <c r="J133" s="1501"/>
      <c r="K133" s="1421">
        <f t="shared" si="17"/>
        <v>0</v>
      </c>
      <c r="L133" s="1291"/>
      <c r="M133" s="283"/>
    </row>
    <row r="134" spans="1:13" s="151" customFormat="1" ht="24" customHeight="1">
      <c r="A134" s="136" t="s">
        <v>671</v>
      </c>
      <c r="B134" s="20" t="s">
        <v>400</v>
      </c>
      <c r="C134" s="1186"/>
      <c r="D134" s="943" t="s">
        <v>401</v>
      </c>
      <c r="E134" s="24"/>
      <c r="F134" s="109" t="s">
        <v>30</v>
      </c>
      <c r="G134" s="24" t="s">
        <v>30</v>
      </c>
      <c r="H134" s="81"/>
      <c r="I134" s="1574">
        <f t="shared" si="16"/>
        <v>0</v>
      </c>
      <c r="J134" s="1501"/>
      <c r="K134" s="1421">
        <f t="shared" si="17"/>
        <v>0</v>
      </c>
      <c r="L134" s="1291"/>
      <c r="M134" s="283"/>
    </row>
    <row r="135" spans="1:13" s="151" customFormat="1" ht="12" customHeight="1">
      <c r="A135" s="136" t="s">
        <v>672</v>
      </c>
      <c r="B135" s="27" t="s">
        <v>402</v>
      </c>
      <c r="C135" s="1176"/>
      <c r="D135" s="943" t="s">
        <v>9</v>
      </c>
      <c r="E135" s="24"/>
      <c r="F135" s="109" t="s">
        <v>30</v>
      </c>
      <c r="G135" s="24" t="s">
        <v>30</v>
      </c>
      <c r="H135" s="81"/>
      <c r="I135" s="1574">
        <f t="shared" si="16"/>
        <v>0</v>
      </c>
      <c r="J135" s="1501"/>
      <c r="K135" s="1421">
        <f t="shared" si="17"/>
        <v>0</v>
      </c>
      <c r="L135" s="1292"/>
      <c r="M135" s="283"/>
    </row>
    <row r="136" spans="1:12" ht="36" customHeight="1">
      <c r="A136" s="501"/>
      <c r="B136" s="78" t="s">
        <v>981</v>
      </c>
      <c r="C136" s="94"/>
      <c r="D136" s="78"/>
      <c r="E136" s="96"/>
      <c r="F136" s="1010"/>
      <c r="G136" s="96"/>
      <c r="H136" s="831"/>
      <c r="I136" s="1592"/>
      <c r="J136" s="1517"/>
      <c r="K136" s="1434"/>
      <c r="L136" s="378" t="s">
        <v>456</v>
      </c>
    </row>
    <row r="137" spans="1:13" s="213" customFormat="1" ht="12" customHeight="1">
      <c r="A137" s="228" t="s">
        <v>1090</v>
      </c>
      <c r="B137" s="169" t="s">
        <v>610</v>
      </c>
      <c r="C137" s="583" t="s">
        <v>301</v>
      </c>
      <c r="D137" s="17"/>
      <c r="E137" s="23">
        <v>1</v>
      </c>
      <c r="F137" s="1032" t="s">
        <v>1813</v>
      </c>
      <c r="G137" s="424" t="s">
        <v>1813</v>
      </c>
      <c r="H137" s="835"/>
      <c r="I137" s="1574">
        <f aca="true" t="shared" si="18" ref="I137:I150">+ROUNDUP(H137*E137,0)</f>
        <v>0</v>
      </c>
      <c r="J137" s="1501"/>
      <c r="K137" s="1421">
        <f aca="true" t="shared" si="19" ref="K137:K150">+I137*J137</f>
        <v>0</v>
      </c>
      <c r="L137" s="176" t="s">
        <v>1542</v>
      </c>
      <c r="M137" s="584"/>
    </row>
    <row r="138" spans="1:13" s="142" customFormat="1" ht="12" customHeight="1">
      <c r="A138" s="157">
        <v>2000</v>
      </c>
      <c r="B138" s="119" t="s">
        <v>555</v>
      </c>
      <c r="C138" s="120"/>
      <c r="D138" s="17" t="s">
        <v>531</v>
      </c>
      <c r="E138" s="23">
        <v>1</v>
      </c>
      <c r="F138" s="1032" t="s">
        <v>286</v>
      </c>
      <c r="G138" s="424" t="s">
        <v>286</v>
      </c>
      <c r="H138" s="835"/>
      <c r="I138" s="1574">
        <f t="shared" si="18"/>
        <v>0</v>
      </c>
      <c r="J138" s="1501"/>
      <c r="K138" s="1421">
        <f t="shared" si="19"/>
        <v>0</v>
      </c>
      <c r="L138" s="348"/>
      <c r="M138" s="295"/>
    </row>
    <row r="139" spans="1:12" ht="12" customHeight="1">
      <c r="A139" s="87" t="s">
        <v>714</v>
      </c>
      <c r="B139" s="372" t="s">
        <v>365</v>
      </c>
      <c r="C139" s="98"/>
      <c r="D139" s="33" t="s">
        <v>251</v>
      </c>
      <c r="E139" s="24">
        <v>1</v>
      </c>
      <c r="F139" s="384" t="s">
        <v>1458</v>
      </c>
      <c r="G139" s="851" t="s">
        <v>1458</v>
      </c>
      <c r="H139" s="81"/>
      <c r="I139" s="1574">
        <f t="shared" si="18"/>
        <v>0</v>
      </c>
      <c r="J139" s="1501"/>
      <c r="K139" s="1421">
        <f t="shared" si="19"/>
        <v>0</v>
      </c>
      <c r="L139" s="397"/>
    </row>
    <row r="140" spans="1:12" ht="12" customHeight="1">
      <c r="A140" s="87" t="s">
        <v>774</v>
      </c>
      <c r="B140" s="372" t="s">
        <v>461</v>
      </c>
      <c r="C140" s="98"/>
      <c r="D140" s="33" t="s">
        <v>252</v>
      </c>
      <c r="E140" s="24">
        <v>1</v>
      </c>
      <c r="F140" s="109" t="s">
        <v>261</v>
      </c>
      <c r="G140" s="24" t="s">
        <v>261</v>
      </c>
      <c r="H140" s="81"/>
      <c r="I140" s="1574">
        <f t="shared" si="18"/>
        <v>0</v>
      </c>
      <c r="J140" s="1501"/>
      <c r="K140" s="1421">
        <f t="shared" si="19"/>
        <v>0</v>
      </c>
      <c r="L140" s="397"/>
    </row>
    <row r="141" spans="1:12" ht="12" customHeight="1">
      <c r="A141" s="87" t="s">
        <v>776</v>
      </c>
      <c r="B141" s="372" t="s">
        <v>386</v>
      </c>
      <c r="C141" s="98"/>
      <c r="D141" s="33" t="s">
        <v>387</v>
      </c>
      <c r="E141" s="24">
        <v>1</v>
      </c>
      <c r="F141" s="384" t="s">
        <v>1458</v>
      </c>
      <c r="G141" s="851" t="s">
        <v>1458</v>
      </c>
      <c r="H141" s="81"/>
      <c r="I141" s="1574">
        <f t="shared" si="18"/>
        <v>0</v>
      </c>
      <c r="J141" s="1501"/>
      <c r="K141" s="1421">
        <f t="shared" si="19"/>
        <v>0</v>
      </c>
      <c r="L141" s="397"/>
    </row>
    <row r="142" spans="1:12" ht="24" customHeight="1">
      <c r="A142" s="87" t="s">
        <v>925</v>
      </c>
      <c r="B142" s="62" t="s">
        <v>930</v>
      </c>
      <c r="C142" s="98"/>
      <c r="D142" s="33" t="s">
        <v>464</v>
      </c>
      <c r="E142" s="24">
        <v>1</v>
      </c>
      <c r="F142" s="384" t="s">
        <v>1458</v>
      </c>
      <c r="G142" s="851" t="s">
        <v>1458</v>
      </c>
      <c r="H142" s="81"/>
      <c r="I142" s="1574">
        <f t="shared" si="18"/>
        <v>0</v>
      </c>
      <c r="J142" s="1501"/>
      <c r="K142" s="1421">
        <f t="shared" si="19"/>
        <v>0</v>
      </c>
      <c r="L142" s="397"/>
    </row>
    <row r="143" spans="1:13" s="152" customFormat="1" ht="24" customHeight="1">
      <c r="A143" s="165" t="s">
        <v>946</v>
      </c>
      <c r="B143" s="63" t="s">
        <v>554</v>
      </c>
      <c r="C143" s="171"/>
      <c r="D143" s="173" t="s">
        <v>958</v>
      </c>
      <c r="E143" s="178">
        <v>1</v>
      </c>
      <c r="F143" s="581" t="s">
        <v>261</v>
      </c>
      <c r="G143" s="852" t="s">
        <v>261</v>
      </c>
      <c r="H143" s="859"/>
      <c r="I143" s="1574">
        <f t="shared" si="18"/>
        <v>0</v>
      </c>
      <c r="J143" s="1501"/>
      <c r="K143" s="1421">
        <f t="shared" si="19"/>
        <v>0</v>
      </c>
      <c r="L143" s="400"/>
      <c r="M143" s="567"/>
    </row>
    <row r="144" spans="1:12" ht="12" customHeight="1">
      <c r="A144" s="87" t="s">
        <v>924</v>
      </c>
      <c r="B144" s="372" t="s">
        <v>931</v>
      </c>
      <c r="C144" s="46"/>
      <c r="D144" s="33" t="s">
        <v>948</v>
      </c>
      <c r="E144" s="54">
        <v>1</v>
      </c>
      <c r="F144" s="384" t="s">
        <v>261</v>
      </c>
      <c r="G144" s="851" t="s">
        <v>261</v>
      </c>
      <c r="H144" s="667"/>
      <c r="I144" s="1574">
        <f t="shared" si="18"/>
        <v>0</v>
      </c>
      <c r="J144" s="1501"/>
      <c r="K144" s="1421">
        <f t="shared" si="19"/>
        <v>0</v>
      </c>
      <c r="L144" s="397"/>
    </row>
    <row r="145" spans="1:12" ht="12" customHeight="1">
      <c r="A145" s="87" t="s">
        <v>781</v>
      </c>
      <c r="B145" s="166" t="s">
        <v>372</v>
      </c>
      <c r="C145" s="46"/>
      <c r="D145" s="33" t="s">
        <v>952</v>
      </c>
      <c r="E145" s="54">
        <v>1</v>
      </c>
      <c r="F145" s="384" t="s">
        <v>261</v>
      </c>
      <c r="G145" s="851" t="s">
        <v>261</v>
      </c>
      <c r="H145" s="667"/>
      <c r="I145" s="1574">
        <f t="shared" si="18"/>
        <v>0</v>
      </c>
      <c r="J145" s="1501"/>
      <c r="K145" s="1421">
        <f t="shared" si="19"/>
        <v>0</v>
      </c>
      <c r="L145" s="397"/>
    </row>
    <row r="146" spans="1:13" s="105" customFormat="1" ht="24" customHeight="1">
      <c r="A146" s="157" t="s">
        <v>782</v>
      </c>
      <c r="B146" s="438" t="s">
        <v>380</v>
      </c>
      <c r="C146" s="1337" t="s">
        <v>301</v>
      </c>
      <c r="D146" s="423" t="s">
        <v>381</v>
      </c>
      <c r="E146" s="424"/>
      <c r="F146" s="1042" t="s">
        <v>261</v>
      </c>
      <c r="G146" s="424" t="s">
        <v>261</v>
      </c>
      <c r="H146" s="866"/>
      <c r="I146" s="1574">
        <f t="shared" si="18"/>
        <v>0</v>
      </c>
      <c r="J146" s="1501"/>
      <c r="K146" s="1421">
        <f t="shared" si="19"/>
        <v>0</v>
      </c>
      <c r="L146" s="1331" t="s">
        <v>1470</v>
      </c>
      <c r="M146" s="285"/>
    </row>
    <row r="147" spans="1:13" s="105" customFormat="1" ht="12" customHeight="1">
      <c r="A147" s="157" t="s">
        <v>778</v>
      </c>
      <c r="B147" s="438" t="s">
        <v>382</v>
      </c>
      <c r="C147" s="1338"/>
      <c r="D147" s="423" t="s">
        <v>970</v>
      </c>
      <c r="E147" s="424"/>
      <c r="F147" s="1042" t="s">
        <v>261</v>
      </c>
      <c r="G147" s="424" t="s">
        <v>261</v>
      </c>
      <c r="H147" s="866"/>
      <c r="I147" s="1574">
        <f t="shared" si="18"/>
        <v>0</v>
      </c>
      <c r="J147" s="1501"/>
      <c r="K147" s="1421">
        <f t="shared" si="19"/>
        <v>0</v>
      </c>
      <c r="L147" s="1332"/>
      <c r="M147" s="285"/>
    </row>
    <row r="148" spans="1:12" ht="24" customHeight="1">
      <c r="A148" s="74" t="s">
        <v>641</v>
      </c>
      <c r="B148" s="372" t="s">
        <v>255</v>
      </c>
      <c r="C148" s="98"/>
      <c r="D148" s="33" t="s">
        <v>534</v>
      </c>
      <c r="E148" s="24">
        <v>1</v>
      </c>
      <c r="F148" s="109" t="s">
        <v>261</v>
      </c>
      <c r="G148" s="24" t="s">
        <v>261</v>
      </c>
      <c r="H148" s="81"/>
      <c r="I148" s="1574">
        <f t="shared" si="18"/>
        <v>0</v>
      </c>
      <c r="J148" s="1501"/>
      <c r="K148" s="1421">
        <f t="shared" si="19"/>
        <v>0</v>
      </c>
      <c r="L148" s="397"/>
    </row>
    <row r="149" spans="1:12" ht="12" customHeight="1">
      <c r="A149" s="87" t="s">
        <v>691</v>
      </c>
      <c r="B149" s="463" t="s">
        <v>947</v>
      </c>
      <c r="C149" s="98"/>
      <c r="D149" s="413" t="s">
        <v>536</v>
      </c>
      <c r="E149" s="24">
        <v>1</v>
      </c>
      <c r="F149" s="109" t="s">
        <v>261</v>
      </c>
      <c r="G149" s="24" t="s">
        <v>261</v>
      </c>
      <c r="H149" s="81"/>
      <c r="I149" s="1574">
        <f t="shared" si="18"/>
        <v>0</v>
      </c>
      <c r="J149" s="1501"/>
      <c r="K149" s="1421">
        <f t="shared" si="19"/>
        <v>0</v>
      </c>
      <c r="L149" s="397"/>
    </row>
    <row r="150" spans="1:12" ht="24" customHeight="1">
      <c r="A150" s="87" t="s">
        <v>777</v>
      </c>
      <c r="B150" s="383" t="s">
        <v>462</v>
      </c>
      <c r="C150" s="171" t="s">
        <v>301</v>
      </c>
      <c r="D150" s="173" t="s">
        <v>537</v>
      </c>
      <c r="E150" s="24"/>
      <c r="F150" s="109" t="s">
        <v>261</v>
      </c>
      <c r="G150" s="24" t="s">
        <v>261</v>
      </c>
      <c r="H150" s="81"/>
      <c r="I150" s="1574">
        <f t="shared" si="18"/>
        <v>0</v>
      </c>
      <c r="J150" s="1501"/>
      <c r="K150" s="1421">
        <f t="shared" si="19"/>
        <v>0</v>
      </c>
      <c r="L150" s="403" t="s">
        <v>1025</v>
      </c>
    </row>
    <row r="151" spans="1:12" ht="12" customHeight="1">
      <c r="A151" s="501"/>
      <c r="B151" s="78" t="s">
        <v>1076</v>
      </c>
      <c r="C151" s="94"/>
      <c r="D151" s="78"/>
      <c r="E151" s="96"/>
      <c r="F151" s="1010"/>
      <c r="G151" s="96"/>
      <c r="H151" s="831"/>
      <c r="I151" s="1592"/>
      <c r="J151" s="1517"/>
      <c r="K151" s="1434"/>
      <c r="L151" s="407"/>
    </row>
    <row r="152" spans="1:12" ht="12" customHeight="1">
      <c r="A152" s="87" t="s">
        <v>926</v>
      </c>
      <c r="B152" s="358" t="s">
        <v>552</v>
      </c>
      <c r="C152" s="61"/>
      <c r="D152" s="358" t="s">
        <v>466</v>
      </c>
      <c r="E152" s="328">
        <v>1</v>
      </c>
      <c r="F152" s="1033">
        <v>10000</v>
      </c>
      <c r="G152" s="24" t="s">
        <v>1847</v>
      </c>
      <c r="H152" s="834"/>
      <c r="I152" s="1566">
        <f>+ROUNDUP(H152/F152,0)*E152</f>
        <v>0</v>
      </c>
      <c r="J152" s="1500"/>
      <c r="K152" s="1421">
        <f>+I152*J152</f>
        <v>0</v>
      </c>
      <c r="L152" s="407"/>
    </row>
    <row r="153" spans="1:12" ht="12" customHeight="1">
      <c r="A153" s="87" t="s">
        <v>714</v>
      </c>
      <c r="B153" s="372" t="s">
        <v>365</v>
      </c>
      <c r="C153" s="98"/>
      <c r="D153" s="413" t="s">
        <v>251</v>
      </c>
      <c r="E153" s="328">
        <v>1</v>
      </c>
      <c r="F153" s="1044" t="str">
        <f>IF(G153="m3","10.000",IF(G153="Tamaño","Tamaño","Tamaño / 10.000m3"))</f>
        <v>Tamaño / 10.000m3</v>
      </c>
      <c r="G153" s="24" t="s">
        <v>1875</v>
      </c>
      <c r="H153" s="834"/>
      <c r="I153" s="1596">
        <f>IF(G153="Tamaño",H153*E153,IF(G153="m3",ROUNDUP(H153/F153,0)*E153,IF(AND(G153="Tamaño / m3",H153=""),0,"¿UNIDADES?")))</f>
        <v>0</v>
      </c>
      <c r="J153" s="1479"/>
      <c r="K153" s="1421">
        <f>+I153*J153</f>
        <v>0</v>
      </c>
      <c r="L153" s="397"/>
    </row>
    <row r="154" spans="1:12" ht="12" customHeight="1">
      <c r="A154" s="87" t="s">
        <v>691</v>
      </c>
      <c r="B154" s="463" t="s">
        <v>959</v>
      </c>
      <c r="C154" s="98"/>
      <c r="D154" s="413" t="s">
        <v>536</v>
      </c>
      <c r="E154" s="328">
        <v>1</v>
      </c>
      <c r="F154" s="1034">
        <v>1000</v>
      </c>
      <c r="G154" s="24" t="s">
        <v>1847</v>
      </c>
      <c r="H154" s="834"/>
      <c r="I154" s="1566">
        <f aca="true" t="shared" si="20" ref="I154:I162">+ROUNDUP(H154/F154,0)*E154</f>
        <v>0</v>
      </c>
      <c r="J154" s="1500"/>
      <c r="K154" s="1421">
        <f aca="true" t="shared" si="21" ref="K154:K162">+I154*J154</f>
        <v>0</v>
      </c>
      <c r="L154" s="397"/>
    </row>
    <row r="155" spans="1:12" ht="24" customHeight="1">
      <c r="A155" s="87" t="s">
        <v>777</v>
      </c>
      <c r="B155" s="383" t="s">
        <v>462</v>
      </c>
      <c r="C155" s="171" t="s">
        <v>301</v>
      </c>
      <c r="D155" s="413" t="s">
        <v>537</v>
      </c>
      <c r="E155" s="24"/>
      <c r="F155" s="1034">
        <v>1000</v>
      </c>
      <c r="G155" s="24" t="s">
        <v>1847</v>
      </c>
      <c r="H155" s="81"/>
      <c r="I155" s="1566">
        <f t="shared" si="20"/>
        <v>0</v>
      </c>
      <c r="J155" s="1500"/>
      <c r="K155" s="1421">
        <f t="shared" si="21"/>
        <v>0</v>
      </c>
      <c r="L155" s="403" t="s">
        <v>1025</v>
      </c>
    </row>
    <row r="156" spans="1:12" ht="24" customHeight="1">
      <c r="A156" s="74" t="s">
        <v>641</v>
      </c>
      <c r="B156" s="372" t="s">
        <v>255</v>
      </c>
      <c r="C156" s="98"/>
      <c r="D156" s="33" t="s">
        <v>534</v>
      </c>
      <c r="E156" s="24">
        <v>1</v>
      </c>
      <c r="F156" s="1034">
        <v>20000</v>
      </c>
      <c r="G156" s="24" t="s">
        <v>1847</v>
      </c>
      <c r="H156" s="81"/>
      <c r="I156" s="1566">
        <f t="shared" si="20"/>
        <v>0</v>
      </c>
      <c r="J156" s="1500"/>
      <c r="K156" s="1421">
        <f t="shared" si="21"/>
        <v>0</v>
      </c>
      <c r="L156" s="397"/>
    </row>
    <row r="157" spans="1:12" ht="24" customHeight="1">
      <c r="A157" s="87" t="s">
        <v>946</v>
      </c>
      <c r="B157" s="429" t="s">
        <v>554</v>
      </c>
      <c r="C157" s="98"/>
      <c r="D157" s="413" t="s">
        <v>958</v>
      </c>
      <c r="E157" s="24">
        <v>1</v>
      </c>
      <c r="F157" s="109">
        <v>3</v>
      </c>
      <c r="G157" s="24" t="s">
        <v>1869</v>
      </c>
      <c r="H157" s="81"/>
      <c r="I157" s="1566">
        <f t="shared" si="20"/>
        <v>0</v>
      </c>
      <c r="J157" s="1500"/>
      <c r="K157" s="1421">
        <f t="shared" si="21"/>
        <v>0</v>
      </c>
      <c r="L157" s="397"/>
    </row>
    <row r="158" spans="1:12" ht="12" customHeight="1">
      <c r="A158" s="87" t="s">
        <v>776</v>
      </c>
      <c r="B158" s="372" t="s">
        <v>386</v>
      </c>
      <c r="C158" s="98"/>
      <c r="D158" s="413" t="s">
        <v>387</v>
      </c>
      <c r="E158" s="328">
        <v>1</v>
      </c>
      <c r="F158" s="1033">
        <v>20000</v>
      </c>
      <c r="G158" s="24" t="s">
        <v>1847</v>
      </c>
      <c r="H158" s="834"/>
      <c r="I158" s="1566">
        <f t="shared" si="20"/>
        <v>0</v>
      </c>
      <c r="J158" s="1500"/>
      <c r="K158" s="1421">
        <f t="shared" si="21"/>
        <v>0</v>
      </c>
      <c r="L158" s="397"/>
    </row>
    <row r="159" spans="1:12" ht="24" customHeight="1">
      <c r="A159" s="87" t="s">
        <v>925</v>
      </c>
      <c r="B159" s="62" t="s">
        <v>930</v>
      </c>
      <c r="C159" s="98"/>
      <c r="D159" s="413" t="s">
        <v>464</v>
      </c>
      <c r="E159" s="24">
        <v>1</v>
      </c>
      <c r="F159" s="1034">
        <v>20000</v>
      </c>
      <c r="G159" s="24" t="s">
        <v>1847</v>
      </c>
      <c r="H159" s="81"/>
      <c r="I159" s="1566">
        <f t="shared" si="20"/>
        <v>0</v>
      </c>
      <c r="J159" s="1500"/>
      <c r="K159" s="1421">
        <f t="shared" si="21"/>
        <v>0</v>
      </c>
      <c r="L159" s="397"/>
    </row>
    <row r="160" spans="1:12" ht="12" customHeight="1">
      <c r="A160" s="87" t="s">
        <v>924</v>
      </c>
      <c r="B160" s="372" t="s">
        <v>931</v>
      </c>
      <c r="C160" s="46"/>
      <c r="D160" s="33" t="s">
        <v>948</v>
      </c>
      <c r="E160" s="24">
        <v>1</v>
      </c>
      <c r="F160" s="109">
        <v>3</v>
      </c>
      <c r="G160" s="24" t="s">
        <v>1869</v>
      </c>
      <c r="H160" s="81"/>
      <c r="I160" s="1566">
        <f t="shared" si="20"/>
        <v>0</v>
      </c>
      <c r="J160" s="1500"/>
      <c r="K160" s="1421">
        <f t="shared" si="21"/>
        <v>0</v>
      </c>
      <c r="L160" s="397"/>
    </row>
    <row r="161" spans="1:12" ht="12" customHeight="1">
      <c r="A161" s="87" t="s">
        <v>781</v>
      </c>
      <c r="B161" s="166" t="s">
        <v>372</v>
      </c>
      <c r="C161" s="46"/>
      <c r="D161" s="33" t="s">
        <v>952</v>
      </c>
      <c r="E161" s="24">
        <v>1</v>
      </c>
      <c r="F161" s="109">
        <v>3</v>
      </c>
      <c r="G161" s="24" t="s">
        <v>1869</v>
      </c>
      <c r="H161" s="81"/>
      <c r="I161" s="1566">
        <f t="shared" si="20"/>
        <v>0</v>
      </c>
      <c r="J161" s="1500"/>
      <c r="K161" s="1421">
        <f t="shared" si="21"/>
        <v>0</v>
      </c>
      <c r="L161" s="397"/>
    </row>
    <row r="162" spans="1:12" ht="12" customHeight="1">
      <c r="A162" s="87" t="s">
        <v>774</v>
      </c>
      <c r="B162" s="372" t="s">
        <v>461</v>
      </c>
      <c r="C162" s="98"/>
      <c r="D162" s="33" t="s">
        <v>252</v>
      </c>
      <c r="E162" s="24">
        <v>1</v>
      </c>
      <c r="F162" s="109">
        <v>3</v>
      </c>
      <c r="G162" s="24" t="s">
        <v>1869</v>
      </c>
      <c r="H162" s="81"/>
      <c r="I162" s="1566">
        <f t="shared" si="20"/>
        <v>0</v>
      </c>
      <c r="J162" s="1500"/>
      <c r="K162" s="1421">
        <f t="shared" si="21"/>
        <v>0</v>
      </c>
      <c r="L162" s="397"/>
    </row>
    <row r="163" spans="1:13" ht="36" customHeight="1">
      <c r="A163" s="443"/>
      <c r="B163" s="418" t="s">
        <v>553</v>
      </c>
      <c r="C163" s="417"/>
      <c r="D163" s="418"/>
      <c r="E163" s="419"/>
      <c r="F163" s="1037"/>
      <c r="G163" s="419"/>
      <c r="H163" s="862"/>
      <c r="I163" s="1594"/>
      <c r="J163" s="1518"/>
      <c r="K163" s="1443"/>
      <c r="L163" s="599" t="s">
        <v>456</v>
      </c>
      <c r="M163" s="563"/>
    </row>
    <row r="164" spans="1:13" s="1" customFormat="1" ht="36" customHeight="1">
      <c r="A164" s="228" t="s">
        <v>1090</v>
      </c>
      <c r="B164" s="442" t="s">
        <v>556</v>
      </c>
      <c r="C164" s="422"/>
      <c r="D164" s="423"/>
      <c r="E164" s="424">
        <v>1</v>
      </c>
      <c r="F164" s="1032" t="s">
        <v>1813</v>
      </c>
      <c r="G164" s="424" t="s">
        <v>1813</v>
      </c>
      <c r="H164" s="867"/>
      <c r="I164" s="1574">
        <f aca="true" t="shared" si="22" ref="I164:I177">+ROUNDUP(H164*E164,0)</f>
        <v>0</v>
      </c>
      <c r="J164" s="1501"/>
      <c r="K164" s="1421">
        <f aca="true" t="shared" si="23" ref="K164:K178">+I164*J164</f>
        <v>0</v>
      </c>
      <c r="L164" s="426"/>
      <c r="M164" s="564"/>
    </row>
    <row r="165" spans="1:13" s="49" customFormat="1" ht="24" customHeight="1">
      <c r="A165" s="443">
        <v>2000</v>
      </c>
      <c r="B165" s="427" t="s">
        <v>557</v>
      </c>
      <c r="C165" s="439"/>
      <c r="D165" s="423" t="s">
        <v>531</v>
      </c>
      <c r="E165" s="424">
        <v>1</v>
      </c>
      <c r="F165" s="1032" t="s">
        <v>286</v>
      </c>
      <c r="G165" s="424" t="s">
        <v>286</v>
      </c>
      <c r="H165" s="867"/>
      <c r="I165" s="1574">
        <f t="shared" si="22"/>
        <v>0</v>
      </c>
      <c r="J165" s="1501"/>
      <c r="K165" s="1421">
        <f t="shared" si="23"/>
        <v>0</v>
      </c>
      <c r="L165" s="426"/>
      <c r="M165" s="565"/>
    </row>
    <row r="166" spans="1:13" ht="24" customHeight="1">
      <c r="A166" s="443" t="s">
        <v>940</v>
      </c>
      <c r="B166" s="427" t="s">
        <v>558</v>
      </c>
      <c r="C166" s="439"/>
      <c r="D166" s="413" t="s">
        <v>1337</v>
      </c>
      <c r="E166" s="414">
        <v>1</v>
      </c>
      <c r="F166" s="497" t="s">
        <v>261</v>
      </c>
      <c r="G166" s="872" t="s">
        <v>261</v>
      </c>
      <c r="H166" s="863"/>
      <c r="I166" s="1574">
        <f t="shared" si="22"/>
        <v>0</v>
      </c>
      <c r="J166" s="1501"/>
      <c r="K166" s="1421">
        <f t="shared" si="23"/>
        <v>0</v>
      </c>
      <c r="L166" s="426"/>
      <c r="M166" s="563"/>
    </row>
    <row r="167" spans="1:13" ht="24" customHeight="1">
      <c r="A167" s="443" t="s">
        <v>774</v>
      </c>
      <c r="B167" s="427" t="s">
        <v>461</v>
      </c>
      <c r="C167" s="412"/>
      <c r="D167" s="413" t="s">
        <v>252</v>
      </c>
      <c r="E167" s="424">
        <v>1</v>
      </c>
      <c r="F167" s="1032" t="s">
        <v>261</v>
      </c>
      <c r="G167" s="424" t="s">
        <v>261</v>
      </c>
      <c r="H167" s="867"/>
      <c r="I167" s="1574">
        <f t="shared" si="22"/>
        <v>0</v>
      </c>
      <c r="J167" s="1501"/>
      <c r="K167" s="1421">
        <f t="shared" si="23"/>
        <v>0</v>
      </c>
      <c r="L167" s="432"/>
      <c r="M167" s="563"/>
    </row>
    <row r="168" spans="1:13" ht="24" customHeight="1">
      <c r="A168" s="87" t="s">
        <v>776</v>
      </c>
      <c r="B168" s="427" t="s">
        <v>386</v>
      </c>
      <c r="C168" s="412"/>
      <c r="D168" s="413" t="s">
        <v>387</v>
      </c>
      <c r="E168" s="424">
        <v>1</v>
      </c>
      <c r="F168" s="497" t="s">
        <v>1458</v>
      </c>
      <c r="G168" s="872" t="s">
        <v>1458</v>
      </c>
      <c r="H168" s="867"/>
      <c r="I168" s="1574">
        <f t="shared" si="22"/>
        <v>0</v>
      </c>
      <c r="J168" s="1501"/>
      <c r="K168" s="1421">
        <f t="shared" si="23"/>
        <v>0</v>
      </c>
      <c r="L168" s="432"/>
      <c r="M168" s="563"/>
    </row>
    <row r="169" spans="1:13" ht="24" customHeight="1">
      <c r="A169" s="443" t="s">
        <v>925</v>
      </c>
      <c r="B169" s="429" t="s">
        <v>930</v>
      </c>
      <c r="C169" s="412"/>
      <c r="D169" s="413" t="s">
        <v>464</v>
      </c>
      <c r="E169" s="424">
        <v>1</v>
      </c>
      <c r="F169" s="497" t="s">
        <v>1458</v>
      </c>
      <c r="G169" s="872" t="s">
        <v>1458</v>
      </c>
      <c r="H169" s="867"/>
      <c r="I169" s="1574">
        <f t="shared" si="22"/>
        <v>0</v>
      </c>
      <c r="J169" s="1501"/>
      <c r="K169" s="1421">
        <f t="shared" si="23"/>
        <v>0</v>
      </c>
      <c r="L169" s="432"/>
      <c r="M169" s="563"/>
    </row>
    <row r="170" spans="1:13" ht="24" customHeight="1">
      <c r="A170" s="87" t="s">
        <v>946</v>
      </c>
      <c r="B170" s="429" t="s">
        <v>559</v>
      </c>
      <c r="C170" s="412"/>
      <c r="D170" s="413" t="s">
        <v>958</v>
      </c>
      <c r="E170" s="414">
        <v>1</v>
      </c>
      <c r="F170" s="497" t="s">
        <v>261</v>
      </c>
      <c r="G170" s="872" t="s">
        <v>261</v>
      </c>
      <c r="H170" s="863"/>
      <c r="I170" s="1574">
        <f t="shared" si="22"/>
        <v>0</v>
      </c>
      <c r="J170" s="1501"/>
      <c r="K170" s="1421">
        <f t="shared" si="23"/>
        <v>0</v>
      </c>
      <c r="L170" s="432"/>
      <c r="M170" s="563"/>
    </row>
    <row r="171" spans="1:13" ht="24" customHeight="1">
      <c r="A171" s="87" t="s">
        <v>924</v>
      </c>
      <c r="B171" s="372" t="s">
        <v>931</v>
      </c>
      <c r="C171" s="46"/>
      <c r="D171" s="33" t="s">
        <v>948</v>
      </c>
      <c r="E171" s="414">
        <v>1</v>
      </c>
      <c r="F171" s="497" t="s">
        <v>261</v>
      </c>
      <c r="G171" s="872" t="s">
        <v>261</v>
      </c>
      <c r="H171" s="863"/>
      <c r="I171" s="1574">
        <f t="shared" si="22"/>
        <v>0</v>
      </c>
      <c r="J171" s="1501"/>
      <c r="K171" s="1421">
        <f t="shared" si="23"/>
        <v>0</v>
      </c>
      <c r="L171" s="432"/>
      <c r="M171" s="563"/>
    </row>
    <row r="172" spans="1:13" ht="24" customHeight="1">
      <c r="A172" s="87" t="s">
        <v>781</v>
      </c>
      <c r="B172" s="166" t="s">
        <v>372</v>
      </c>
      <c r="C172" s="46"/>
      <c r="D172" s="33" t="s">
        <v>952</v>
      </c>
      <c r="E172" s="414">
        <v>1</v>
      </c>
      <c r="F172" s="497" t="s">
        <v>261</v>
      </c>
      <c r="G172" s="872" t="s">
        <v>261</v>
      </c>
      <c r="H172" s="863"/>
      <c r="I172" s="1574">
        <f t="shared" si="22"/>
        <v>0</v>
      </c>
      <c r="J172" s="1501"/>
      <c r="K172" s="1421">
        <f t="shared" si="23"/>
        <v>0</v>
      </c>
      <c r="L172" s="432"/>
      <c r="M172" s="563"/>
    </row>
    <row r="173" spans="1:13" s="105" customFormat="1" ht="24" customHeight="1">
      <c r="A173" s="441" t="s">
        <v>782</v>
      </c>
      <c r="B173" s="140" t="s">
        <v>380</v>
      </c>
      <c r="C173" s="1337" t="s">
        <v>301</v>
      </c>
      <c r="D173" s="423" t="s">
        <v>381</v>
      </c>
      <c r="E173" s="424">
        <v>1</v>
      </c>
      <c r="F173" s="1042" t="s">
        <v>261</v>
      </c>
      <c r="G173" s="424" t="s">
        <v>261</v>
      </c>
      <c r="H173" s="866"/>
      <c r="I173" s="1574">
        <f t="shared" si="22"/>
        <v>0</v>
      </c>
      <c r="J173" s="1501"/>
      <c r="K173" s="1421">
        <f t="shared" si="23"/>
        <v>0</v>
      </c>
      <c r="L173" s="1342" t="s">
        <v>1774</v>
      </c>
      <c r="M173" s="566"/>
    </row>
    <row r="174" spans="1:13" s="105" customFormat="1" ht="24" customHeight="1">
      <c r="A174" s="441" t="s">
        <v>778</v>
      </c>
      <c r="B174" s="438" t="s">
        <v>382</v>
      </c>
      <c r="C174" s="1338"/>
      <c r="D174" s="423" t="s">
        <v>970</v>
      </c>
      <c r="E174" s="424">
        <v>1</v>
      </c>
      <c r="F174" s="1042" t="s">
        <v>261</v>
      </c>
      <c r="G174" s="424" t="s">
        <v>261</v>
      </c>
      <c r="H174" s="866"/>
      <c r="I174" s="1574">
        <f t="shared" si="22"/>
        <v>0</v>
      </c>
      <c r="J174" s="1501"/>
      <c r="K174" s="1421">
        <f t="shared" si="23"/>
        <v>0</v>
      </c>
      <c r="L174" s="1343"/>
      <c r="M174" s="566"/>
    </row>
    <row r="175" spans="1:13" ht="24" customHeight="1">
      <c r="A175" s="87" t="s">
        <v>714</v>
      </c>
      <c r="B175" s="427" t="s">
        <v>365</v>
      </c>
      <c r="C175" s="412"/>
      <c r="D175" s="413" t="s">
        <v>251</v>
      </c>
      <c r="E175" s="424">
        <v>1</v>
      </c>
      <c r="F175" s="497" t="s">
        <v>1458</v>
      </c>
      <c r="G175" s="872" t="s">
        <v>1458</v>
      </c>
      <c r="H175" s="867"/>
      <c r="I175" s="1574">
        <f t="shared" si="22"/>
        <v>0</v>
      </c>
      <c r="J175" s="1501"/>
      <c r="K175" s="1421">
        <f t="shared" si="23"/>
        <v>0</v>
      </c>
      <c r="L175" s="432"/>
      <c r="M175" s="563"/>
    </row>
    <row r="176" spans="1:13" ht="24" customHeight="1">
      <c r="A176" s="443" t="s">
        <v>773</v>
      </c>
      <c r="B176" s="427" t="s">
        <v>476</v>
      </c>
      <c r="C176" s="412" t="s">
        <v>301</v>
      </c>
      <c r="D176" s="413" t="s">
        <v>385</v>
      </c>
      <c r="E176" s="424"/>
      <c r="F176" s="497" t="s">
        <v>1458</v>
      </c>
      <c r="G176" s="872" t="s">
        <v>1458</v>
      </c>
      <c r="H176" s="867"/>
      <c r="I176" s="1574">
        <f t="shared" si="22"/>
        <v>0</v>
      </c>
      <c r="J176" s="1501"/>
      <c r="K176" s="1421">
        <f t="shared" si="23"/>
        <v>0</v>
      </c>
      <c r="L176" s="428" t="s">
        <v>960</v>
      </c>
      <c r="M176" s="563"/>
    </row>
    <row r="177" spans="1:13" ht="24" customHeight="1">
      <c r="A177" s="87" t="s">
        <v>691</v>
      </c>
      <c r="B177" s="372" t="s">
        <v>959</v>
      </c>
      <c r="C177" s="412"/>
      <c r="D177" s="413" t="s">
        <v>536</v>
      </c>
      <c r="E177" s="424">
        <v>1</v>
      </c>
      <c r="F177" s="1032" t="s">
        <v>261</v>
      </c>
      <c r="G177" s="424" t="s">
        <v>261</v>
      </c>
      <c r="H177" s="867"/>
      <c r="I177" s="1574">
        <f t="shared" si="22"/>
        <v>0</v>
      </c>
      <c r="J177" s="1501"/>
      <c r="K177" s="1421">
        <f t="shared" si="23"/>
        <v>0</v>
      </c>
      <c r="L177" s="432"/>
      <c r="M177" s="563"/>
    </row>
    <row r="178" spans="1:12" ht="24" customHeight="1">
      <c r="A178" s="87" t="s">
        <v>777</v>
      </c>
      <c r="B178" s="383" t="s">
        <v>462</v>
      </c>
      <c r="C178" s="171" t="s">
        <v>301</v>
      </c>
      <c r="D178" s="173" t="s">
        <v>537</v>
      </c>
      <c r="E178" s="24"/>
      <c r="F178" s="1034">
        <v>1000</v>
      </c>
      <c r="G178" s="24" t="s">
        <v>1847</v>
      </c>
      <c r="H178" s="81"/>
      <c r="I178" s="1566">
        <f>+ROUNDUP(H178/F178,0)*E178</f>
        <v>0</v>
      </c>
      <c r="J178" s="1500"/>
      <c r="K178" s="1421">
        <f t="shared" si="23"/>
        <v>0</v>
      </c>
      <c r="L178" s="403" t="s">
        <v>1025</v>
      </c>
    </row>
    <row r="179" spans="1:13" ht="22.5">
      <c r="A179" s="74" t="s">
        <v>641</v>
      </c>
      <c r="B179" s="427" t="s">
        <v>255</v>
      </c>
      <c r="C179" s="412"/>
      <c r="D179" s="33" t="s">
        <v>534</v>
      </c>
      <c r="E179" s="424">
        <v>1</v>
      </c>
      <c r="F179" s="1032" t="s">
        <v>261</v>
      </c>
      <c r="G179" s="424" t="s">
        <v>261</v>
      </c>
      <c r="H179" s="867"/>
      <c r="I179" s="1574">
        <f>+ROUNDUP(H179*E179,0)</f>
        <v>0</v>
      </c>
      <c r="J179" s="1501"/>
      <c r="K179" s="1421">
        <f>+I179*J179</f>
        <v>0</v>
      </c>
      <c r="L179" s="432"/>
      <c r="M179" s="563"/>
    </row>
    <row r="180" spans="1:13" ht="12" customHeight="1">
      <c r="A180" s="443"/>
      <c r="B180" s="418" t="s">
        <v>1077</v>
      </c>
      <c r="C180" s="417"/>
      <c r="D180" s="418"/>
      <c r="E180" s="419"/>
      <c r="F180" s="1037"/>
      <c r="G180" s="419"/>
      <c r="H180" s="862"/>
      <c r="I180" s="1594"/>
      <c r="J180" s="1518"/>
      <c r="K180" s="1443"/>
      <c r="L180" s="432"/>
      <c r="M180" s="563"/>
    </row>
    <row r="181" spans="1:13" ht="24" customHeight="1">
      <c r="A181" s="87" t="s">
        <v>926</v>
      </c>
      <c r="B181" s="427" t="s">
        <v>560</v>
      </c>
      <c r="C181" s="412"/>
      <c r="D181" s="413" t="s">
        <v>466</v>
      </c>
      <c r="E181" s="424">
        <v>1</v>
      </c>
      <c r="F181" s="1045">
        <v>1000</v>
      </c>
      <c r="G181" s="24" t="s">
        <v>1847</v>
      </c>
      <c r="H181" s="867"/>
      <c r="I181" s="1566">
        <f aca="true" t="shared" si="24" ref="I181:I186">+ROUNDUP(H181/F181,0)*E181</f>
        <v>0</v>
      </c>
      <c r="J181" s="1500"/>
      <c r="K181" s="1421">
        <f aca="true" t="shared" si="25" ref="K181:K188">+I181*J181</f>
        <v>0</v>
      </c>
      <c r="L181" s="432"/>
      <c r="M181" s="563"/>
    </row>
    <row r="182" spans="1:13" ht="24" customHeight="1">
      <c r="A182" s="87" t="s">
        <v>714</v>
      </c>
      <c r="B182" s="427" t="s">
        <v>365</v>
      </c>
      <c r="C182" s="412"/>
      <c r="D182" s="413" t="s">
        <v>251</v>
      </c>
      <c r="E182" s="424">
        <v>1</v>
      </c>
      <c r="F182" s="1045">
        <v>1000</v>
      </c>
      <c r="G182" s="24" t="s">
        <v>1847</v>
      </c>
      <c r="H182" s="867"/>
      <c r="I182" s="1566">
        <f t="shared" si="24"/>
        <v>0</v>
      </c>
      <c r="J182" s="1500"/>
      <c r="K182" s="1421">
        <f t="shared" si="25"/>
        <v>0</v>
      </c>
      <c r="L182" s="432"/>
      <c r="M182" s="563"/>
    </row>
    <row r="183" spans="1:13" ht="24" customHeight="1">
      <c r="A183" s="87" t="s">
        <v>691</v>
      </c>
      <c r="B183" s="427" t="s">
        <v>947</v>
      </c>
      <c r="C183" s="412"/>
      <c r="D183" s="413" t="s">
        <v>536</v>
      </c>
      <c r="E183" s="424">
        <v>1</v>
      </c>
      <c r="F183" s="1045">
        <v>1000</v>
      </c>
      <c r="G183" s="24" t="s">
        <v>1847</v>
      </c>
      <c r="H183" s="867"/>
      <c r="I183" s="1566">
        <f t="shared" si="24"/>
        <v>0</v>
      </c>
      <c r="J183" s="1500"/>
      <c r="K183" s="1421">
        <f t="shared" si="25"/>
        <v>0</v>
      </c>
      <c r="L183" s="432"/>
      <c r="M183" s="563"/>
    </row>
    <row r="184" spans="1:13" ht="24" customHeight="1">
      <c r="A184" s="443" t="s">
        <v>777</v>
      </c>
      <c r="B184" s="427" t="s">
        <v>462</v>
      </c>
      <c r="C184" s="412" t="s">
        <v>301</v>
      </c>
      <c r="D184" s="413" t="s">
        <v>537</v>
      </c>
      <c r="E184" s="424"/>
      <c r="F184" s="1045">
        <v>1000</v>
      </c>
      <c r="G184" s="24" t="s">
        <v>1847</v>
      </c>
      <c r="H184" s="867"/>
      <c r="I184" s="1566">
        <f t="shared" si="24"/>
        <v>0</v>
      </c>
      <c r="J184" s="1500"/>
      <c r="K184" s="1421">
        <f t="shared" si="25"/>
        <v>0</v>
      </c>
      <c r="L184" s="599" t="s">
        <v>1025</v>
      </c>
      <c r="M184" s="563"/>
    </row>
    <row r="185" spans="1:13" ht="24" customHeight="1">
      <c r="A185" s="443" t="s">
        <v>940</v>
      </c>
      <c r="B185" s="429" t="s">
        <v>1087</v>
      </c>
      <c r="C185" s="439"/>
      <c r="D185" s="413" t="s">
        <v>1337</v>
      </c>
      <c r="E185" s="424">
        <v>1</v>
      </c>
      <c r="F185" s="1045">
        <v>20000</v>
      </c>
      <c r="G185" s="24" t="s">
        <v>1847</v>
      </c>
      <c r="H185" s="867"/>
      <c r="I185" s="1566">
        <f t="shared" si="24"/>
        <v>0</v>
      </c>
      <c r="J185" s="1500"/>
      <c r="K185" s="1421">
        <f t="shared" si="25"/>
        <v>0</v>
      </c>
      <c r="L185" s="426"/>
      <c r="M185" s="563"/>
    </row>
    <row r="186" spans="1:13" ht="24" customHeight="1">
      <c r="A186" s="74" t="s">
        <v>641</v>
      </c>
      <c r="B186" s="427" t="s">
        <v>255</v>
      </c>
      <c r="C186" s="412"/>
      <c r="D186" s="33" t="s">
        <v>534</v>
      </c>
      <c r="E186" s="424">
        <v>1</v>
      </c>
      <c r="F186" s="1045">
        <v>20000</v>
      </c>
      <c r="G186" s="24" t="s">
        <v>1847</v>
      </c>
      <c r="H186" s="867"/>
      <c r="I186" s="1566">
        <f t="shared" si="24"/>
        <v>0</v>
      </c>
      <c r="J186" s="1500"/>
      <c r="K186" s="1421">
        <f t="shared" si="25"/>
        <v>0</v>
      </c>
      <c r="L186" s="432"/>
      <c r="M186" s="563"/>
    </row>
    <row r="187" spans="1:13" ht="24" customHeight="1">
      <c r="A187" s="87" t="s">
        <v>946</v>
      </c>
      <c r="B187" s="429" t="s">
        <v>554</v>
      </c>
      <c r="C187" s="412"/>
      <c r="D187" s="413" t="s">
        <v>958</v>
      </c>
      <c r="E187" s="424">
        <v>1</v>
      </c>
      <c r="F187" s="1032">
        <v>3</v>
      </c>
      <c r="G187" s="424" t="s">
        <v>1869</v>
      </c>
      <c r="H187" s="867"/>
      <c r="I187" s="1566">
        <f>+ROUNDUP(H187/F187,0)*E187</f>
        <v>0</v>
      </c>
      <c r="J187" s="1500"/>
      <c r="K187" s="1421">
        <f t="shared" si="25"/>
        <v>0</v>
      </c>
      <c r="L187" s="432"/>
      <c r="M187" s="563"/>
    </row>
    <row r="188" spans="1:13" ht="24" customHeight="1">
      <c r="A188" s="87" t="s">
        <v>776</v>
      </c>
      <c r="B188" s="427" t="s">
        <v>386</v>
      </c>
      <c r="C188" s="412"/>
      <c r="D188" s="413" t="s">
        <v>387</v>
      </c>
      <c r="E188" s="424">
        <v>1</v>
      </c>
      <c r="F188" s="581" t="str">
        <f>IF(G188="m3","20.000",IF(G188="Tamaño","Tamaño","Tamaño / 20.000m3"))</f>
        <v>Tamaño / 20.000m3</v>
      </c>
      <c r="G188" s="24" t="s">
        <v>1875</v>
      </c>
      <c r="H188" s="867"/>
      <c r="I188" s="1575">
        <f>IF(G188="Tamaño",H188*E188,IF(G188="m3",ROUNDUP(H188/F188,0)*E188,IF(AND(G188="Tamaño / m3",H188=""),0,"¿UNIDADES?")))</f>
        <v>0</v>
      </c>
      <c r="J188" s="1479"/>
      <c r="K188" s="1421">
        <f t="shared" si="25"/>
        <v>0</v>
      </c>
      <c r="L188" s="432"/>
      <c r="M188" s="563"/>
    </row>
    <row r="189" spans="1:13" ht="24" customHeight="1">
      <c r="A189" s="443" t="s">
        <v>925</v>
      </c>
      <c r="B189" s="429" t="s">
        <v>930</v>
      </c>
      <c r="C189" s="412"/>
      <c r="D189" s="413" t="s">
        <v>464</v>
      </c>
      <c r="E189" s="424">
        <v>1</v>
      </c>
      <c r="F189" s="581" t="str">
        <f>IF(G189="m3","20.000",IF(G189="Tamaño","Tamaño","Tamaño / 20.000m3"))</f>
        <v>Tamaño / 20.000m3</v>
      </c>
      <c r="G189" s="24" t="s">
        <v>1875</v>
      </c>
      <c r="H189" s="867"/>
      <c r="I189" s="1575">
        <f>IF(G189="Tamaño",H189*E189,IF(G189="m3",ROUNDUP(H189/F189,0)*E189,IF(AND(G189="Tamaño / m3",H189=""),0,"¿UNIDADES?")))</f>
        <v>0</v>
      </c>
      <c r="J189" s="1479"/>
      <c r="K189" s="1421">
        <f>+I189*J189</f>
        <v>0</v>
      </c>
      <c r="L189" s="432"/>
      <c r="M189" s="563"/>
    </row>
    <row r="190" spans="1:13" ht="24" customHeight="1">
      <c r="A190" s="87" t="s">
        <v>924</v>
      </c>
      <c r="B190" s="372" t="s">
        <v>931</v>
      </c>
      <c r="C190" s="46"/>
      <c r="D190" s="33" t="s">
        <v>948</v>
      </c>
      <c r="E190" s="424">
        <v>1</v>
      </c>
      <c r="F190" s="1045">
        <v>20000</v>
      </c>
      <c r="G190" s="24" t="s">
        <v>1847</v>
      </c>
      <c r="H190" s="867"/>
      <c r="I190" s="1566">
        <f>+ROUNDUP(H190/F190,0)*E190</f>
        <v>0</v>
      </c>
      <c r="J190" s="1500"/>
      <c r="K190" s="1421">
        <f>+I190*J190</f>
        <v>0</v>
      </c>
      <c r="L190" s="432"/>
      <c r="M190" s="563"/>
    </row>
    <row r="191" spans="1:13" ht="24" customHeight="1">
      <c r="A191" s="87" t="s">
        <v>781</v>
      </c>
      <c r="B191" s="166" t="s">
        <v>372</v>
      </c>
      <c r="C191" s="46"/>
      <c r="D191" s="33" t="s">
        <v>952</v>
      </c>
      <c r="E191" s="424">
        <v>1</v>
      </c>
      <c r="F191" s="1045">
        <v>20000</v>
      </c>
      <c r="G191" s="24" t="s">
        <v>1847</v>
      </c>
      <c r="H191" s="867"/>
      <c r="I191" s="1566">
        <f>+ROUNDUP(H191/F191,0)*E191</f>
        <v>0</v>
      </c>
      <c r="J191" s="1500"/>
      <c r="K191" s="1421">
        <f>+I191*J191</f>
        <v>0</v>
      </c>
      <c r="L191" s="432"/>
      <c r="M191" s="563"/>
    </row>
    <row r="192" spans="1:13" ht="24" customHeight="1">
      <c r="A192" s="443" t="s">
        <v>774</v>
      </c>
      <c r="B192" s="427" t="s">
        <v>461</v>
      </c>
      <c r="C192" s="412"/>
      <c r="D192" s="413" t="s">
        <v>252</v>
      </c>
      <c r="E192" s="424">
        <v>1</v>
      </c>
      <c r="F192" s="1045">
        <v>20000</v>
      </c>
      <c r="G192" s="24" t="s">
        <v>1847</v>
      </c>
      <c r="H192" s="867"/>
      <c r="I192" s="1566">
        <f>+ROUNDUP(H192/F192,0)*E192</f>
        <v>0</v>
      </c>
      <c r="J192" s="1500"/>
      <c r="K192" s="1421">
        <f>+I192*J192</f>
        <v>0</v>
      </c>
      <c r="L192" s="432"/>
      <c r="M192" s="563"/>
    </row>
    <row r="193" spans="1:13" ht="24" customHeight="1">
      <c r="A193" s="443" t="s">
        <v>773</v>
      </c>
      <c r="B193" s="427" t="s">
        <v>476</v>
      </c>
      <c r="C193" s="412" t="s">
        <v>301</v>
      </c>
      <c r="D193" s="413" t="s">
        <v>385</v>
      </c>
      <c r="E193" s="424"/>
      <c r="F193" s="1045">
        <v>20000</v>
      </c>
      <c r="G193" s="24" t="s">
        <v>1847</v>
      </c>
      <c r="H193" s="867"/>
      <c r="I193" s="1566">
        <f>+ROUNDUP(H193/F193,0)*E193</f>
        <v>0</v>
      </c>
      <c r="J193" s="1500"/>
      <c r="K193" s="1421">
        <f>+I193*J193</f>
        <v>0</v>
      </c>
      <c r="L193" s="428" t="s">
        <v>960</v>
      </c>
      <c r="M193" s="563"/>
    </row>
    <row r="194" spans="1:12" ht="12" customHeight="1">
      <c r="A194" s="501"/>
      <c r="B194" s="78" t="s">
        <v>980</v>
      </c>
      <c r="C194" s="94"/>
      <c r="D194" s="78"/>
      <c r="E194" s="96"/>
      <c r="F194" s="1010"/>
      <c r="G194" s="96"/>
      <c r="H194" s="831"/>
      <c r="I194" s="1592"/>
      <c r="J194" s="1517"/>
      <c r="K194" s="1434"/>
      <c r="L194" s="377"/>
    </row>
    <row r="195" spans="1:12" ht="12" customHeight="1">
      <c r="A195" s="87" t="s">
        <v>714</v>
      </c>
      <c r="B195" s="372" t="s">
        <v>365</v>
      </c>
      <c r="C195" s="98"/>
      <c r="D195" s="33" t="s">
        <v>459</v>
      </c>
      <c r="E195" s="54">
        <v>1</v>
      </c>
      <c r="F195" s="384" t="s">
        <v>19</v>
      </c>
      <c r="G195" s="851" t="s">
        <v>19</v>
      </c>
      <c r="H195" s="667"/>
      <c r="I195" s="1574">
        <f>+ROUNDUP(H195*E195,0)</f>
        <v>0</v>
      </c>
      <c r="J195" s="1501"/>
      <c r="K195" s="1421">
        <f>+I195*J195</f>
        <v>0</v>
      </c>
      <c r="L195" s="377"/>
    </row>
    <row r="196" spans="1:12" ht="12" customHeight="1">
      <c r="A196" s="501"/>
      <c r="B196" s="78" t="s">
        <v>982</v>
      </c>
      <c r="C196" s="94"/>
      <c r="D196" s="78"/>
      <c r="E196" s="96"/>
      <c r="F196" s="1010"/>
      <c r="G196" s="96"/>
      <c r="H196" s="831"/>
      <c r="I196" s="1592"/>
      <c r="J196" s="1517"/>
      <c r="K196" s="1434"/>
      <c r="L196" s="397"/>
    </row>
    <row r="197" spans="1:12" ht="36" customHeight="1">
      <c r="A197" s="87">
        <v>211</v>
      </c>
      <c r="B197" s="167" t="s">
        <v>478</v>
      </c>
      <c r="C197" s="28" t="s">
        <v>301</v>
      </c>
      <c r="D197" s="29"/>
      <c r="E197" s="24">
        <v>1</v>
      </c>
      <c r="F197" s="109" t="s">
        <v>1459</v>
      </c>
      <c r="G197" s="24" t="s">
        <v>1459</v>
      </c>
      <c r="H197" s="81"/>
      <c r="I197" s="1574">
        <f>+ROUNDUP(H197*E197,0)</f>
        <v>0</v>
      </c>
      <c r="J197" s="1501"/>
      <c r="K197" s="1421">
        <f>+I197*J197</f>
        <v>0</v>
      </c>
      <c r="L197" s="777" t="s">
        <v>1775</v>
      </c>
    </row>
    <row r="198" spans="1:12" ht="12" customHeight="1">
      <c r="A198" s="87" t="s">
        <v>674</v>
      </c>
      <c r="B198" s="167" t="s">
        <v>955</v>
      </c>
      <c r="C198" s="28"/>
      <c r="D198" s="423" t="s">
        <v>1120</v>
      </c>
      <c r="E198" s="24">
        <v>1</v>
      </c>
      <c r="F198" s="109" t="s">
        <v>1457</v>
      </c>
      <c r="G198" s="24" t="s">
        <v>1457</v>
      </c>
      <c r="H198" s="81"/>
      <c r="I198" s="1574">
        <f>+ROUNDUP(H198*E198,0)</f>
        <v>0</v>
      </c>
      <c r="J198" s="1501"/>
      <c r="K198" s="1421">
        <f>+I198*J198</f>
        <v>0</v>
      </c>
      <c r="L198" s="117"/>
    </row>
    <row r="199" spans="1:12" ht="12" customHeight="1">
      <c r="A199" s="87" t="s">
        <v>1828</v>
      </c>
      <c r="B199" s="166" t="s">
        <v>3</v>
      </c>
      <c r="C199" s="46"/>
      <c r="D199" s="413" t="s">
        <v>929</v>
      </c>
      <c r="E199" s="24">
        <v>2</v>
      </c>
      <c r="F199" s="109" t="s">
        <v>477</v>
      </c>
      <c r="G199" s="24" t="s">
        <v>477</v>
      </c>
      <c r="H199" s="81"/>
      <c r="I199" s="1574">
        <f>+ROUNDUP(H199*E199,0)</f>
        <v>0</v>
      </c>
      <c r="J199" s="1501"/>
      <c r="K199" s="1421">
        <f>+I199*J199</f>
        <v>0</v>
      </c>
      <c r="L199" s="117"/>
    </row>
    <row r="200" spans="1:12" ht="48" customHeight="1">
      <c r="A200" s="85" t="s">
        <v>977</v>
      </c>
      <c r="B200" s="372" t="s">
        <v>472</v>
      </c>
      <c r="C200" s="98" t="s">
        <v>301</v>
      </c>
      <c r="D200" s="413" t="s">
        <v>1119</v>
      </c>
      <c r="E200" s="54">
        <v>1</v>
      </c>
      <c r="F200" s="1034">
        <v>7000</v>
      </c>
      <c r="G200" s="24" t="s">
        <v>1839</v>
      </c>
      <c r="H200" s="667"/>
      <c r="I200" s="1566">
        <f>+ROUNDUP(H200/F200,0)*E200</f>
        <v>0</v>
      </c>
      <c r="J200" s="1500"/>
      <c r="K200" s="1421">
        <f>+I200*J200</f>
        <v>0</v>
      </c>
      <c r="L200" s="775" t="s">
        <v>956</v>
      </c>
    </row>
    <row r="201" spans="1:12" ht="12" customHeight="1">
      <c r="A201" s="87" t="s">
        <v>926</v>
      </c>
      <c r="B201" s="64" t="s">
        <v>139</v>
      </c>
      <c r="C201" s="61" t="s">
        <v>301</v>
      </c>
      <c r="D201" s="59" t="s">
        <v>466</v>
      </c>
      <c r="E201" s="393">
        <v>1</v>
      </c>
      <c r="F201" s="1033">
        <v>7000</v>
      </c>
      <c r="G201" s="24" t="s">
        <v>1839</v>
      </c>
      <c r="H201" s="860"/>
      <c r="I201" s="1566">
        <f>+ROUNDUP(H201/F201,0)*E201</f>
        <v>0</v>
      </c>
      <c r="J201" s="1500"/>
      <c r="K201" s="1421">
        <f>+I201*J201</f>
        <v>0</v>
      </c>
      <c r="L201" s="377" t="s">
        <v>473</v>
      </c>
    </row>
    <row r="202" spans="1:12" ht="12" customHeight="1">
      <c r="A202" s="87"/>
      <c r="B202" s="78" t="s">
        <v>983</v>
      </c>
      <c r="C202" s="94"/>
      <c r="D202" s="78"/>
      <c r="E202" s="96"/>
      <c r="F202" s="1010"/>
      <c r="G202" s="96"/>
      <c r="H202" s="831"/>
      <c r="I202" s="1592"/>
      <c r="J202" s="1517"/>
      <c r="K202" s="1434"/>
      <c r="L202" s="397"/>
    </row>
    <row r="203" spans="1:12" ht="12" customHeight="1">
      <c r="A203" s="87" t="s">
        <v>651</v>
      </c>
      <c r="B203" s="166" t="s">
        <v>467</v>
      </c>
      <c r="C203" s="46"/>
      <c r="D203" s="1027" t="s">
        <v>533</v>
      </c>
      <c r="E203" s="393">
        <v>7</v>
      </c>
      <c r="F203" s="1033">
        <v>5000</v>
      </c>
      <c r="G203" s="24" t="s">
        <v>1839</v>
      </c>
      <c r="H203" s="860"/>
      <c r="I203" s="1566">
        <f>+ROUNDUP(H203/F203,0)*E203</f>
        <v>0</v>
      </c>
      <c r="J203" s="1500"/>
      <c r="K203" s="1421">
        <f>+I203*J203</f>
        <v>0</v>
      </c>
      <c r="L203" s="377"/>
    </row>
    <row r="204" spans="1:12" ht="12" customHeight="1">
      <c r="A204" s="87"/>
      <c r="B204" s="78" t="s">
        <v>984</v>
      </c>
      <c r="C204" s="94"/>
      <c r="D204" s="78"/>
      <c r="E204" s="96"/>
      <c r="F204" s="1010"/>
      <c r="G204" s="96"/>
      <c r="H204" s="831"/>
      <c r="I204" s="1592"/>
      <c r="J204" s="1517"/>
      <c r="K204" s="1434"/>
      <c r="L204" s="397"/>
    </row>
    <row r="205" spans="1:12" ht="24" customHeight="1">
      <c r="A205" s="87" t="s">
        <v>976</v>
      </c>
      <c r="B205" s="166" t="s">
        <v>957</v>
      </c>
      <c r="C205" s="46"/>
      <c r="D205" s="121" t="s">
        <v>1334</v>
      </c>
      <c r="E205" s="54">
        <v>3</v>
      </c>
      <c r="F205" s="1034">
        <v>5000</v>
      </c>
      <c r="G205" s="24" t="s">
        <v>1839</v>
      </c>
      <c r="H205" s="667"/>
      <c r="I205" s="1566">
        <f>+ROUNDUP(H205/F205,0)*E205</f>
        <v>0</v>
      </c>
      <c r="J205" s="1500"/>
      <c r="K205" s="1421">
        <f>+I205*J205</f>
        <v>0</v>
      </c>
      <c r="L205" s="377"/>
    </row>
    <row r="206" spans="1:12" ht="24" customHeight="1">
      <c r="A206" s="501"/>
      <c r="B206" s="78" t="s">
        <v>985</v>
      </c>
      <c r="C206" s="351"/>
      <c r="D206" s="78"/>
      <c r="E206" s="96"/>
      <c r="F206" s="1010"/>
      <c r="G206" s="96"/>
      <c r="H206" s="831"/>
      <c r="I206" s="1592"/>
      <c r="J206" s="1517"/>
      <c r="K206" s="1434"/>
      <c r="L206" s="388" t="s">
        <v>1776</v>
      </c>
    </row>
    <row r="207" spans="1:12" ht="12" customHeight="1">
      <c r="A207" s="501"/>
      <c r="B207" s="78" t="s">
        <v>1169</v>
      </c>
      <c r="C207" s="94"/>
      <c r="D207" s="78"/>
      <c r="E207" s="96"/>
      <c r="F207" s="1010"/>
      <c r="G207" s="96"/>
      <c r="H207" s="831"/>
      <c r="I207" s="1592"/>
      <c r="J207" s="1517"/>
      <c r="K207" s="1434"/>
      <c r="L207" s="574"/>
    </row>
    <row r="208" spans="1:13" s="480" customFormat="1" ht="24" customHeight="1">
      <c r="A208" s="739"/>
      <c r="B208" s="740" t="s">
        <v>1704</v>
      </c>
      <c r="C208" s="741" t="s">
        <v>301</v>
      </c>
      <c r="D208" s="742"/>
      <c r="E208" s="743"/>
      <c r="F208" s="1046"/>
      <c r="G208" s="743"/>
      <c r="H208" s="868"/>
      <c r="I208" s="1597"/>
      <c r="J208" s="1521"/>
      <c r="K208" s="1445"/>
      <c r="L208" s="744" t="s">
        <v>1777</v>
      </c>
      <c r="M208" s="569"/>
    </row>
    <row r="209" spans="1:12" ht="12" customHeight="1">
      <c r="A209" s="501"/>
      <c r="B209" s="78" t="s">
        <v>1705</v>
      </c>
      <c r="C209" s="94"/>
      <c r="D209" s="78"/>
      <c r="E209" s="96"/>
      <c r="F209" s="1010"/>
      <c r="G209" s="96"/>
      <c r="H209" s="831"/>
      <c r="I209" s="1592"/>
      <c r="J209" s="1517"/>
      <c r="K209" s="1434"/>
      <c r="L209" s="397"/>
    </row>
    <row r="210" spans="1:12" ht="12" customHeight="1">
      <c r="A210" s="228" t="s">
        <v>1090</v>
      </c>
      <c r="B210" s="169" t="s">
        <v>610</v>
      </c>
      <c r="C210" s="464"/>
      <c r="D210" s="465"/>
      <c r="E210" s="424">
        <v>1</v>
      </c>
      <c r="F210" s="1032" t="s">
        <v>1813</v>
      </c>
      <c r="G210" s="424" t="s">
        <v>1813</v>
      </c>
      <c r="H210" s="867"/>
      <c r="I210" s="1574">
        <f aca="true" t="shared" si="26" ref="I210:I217">+ROUNDUP(H210*E210,0)</f>
        <v>0</v>
      </c>
      <c r="J210" s="1501"/>
      <c r="K210" s="1421">
        <f aca="true" t="shared" si="27" ref="K210:K217">+I210*J210</f>
        <v>0</v>
      </c>
      <c r="L210" s="397"/>
    </row>
    <row r="211" spans="1:13" s="152" customFormat="1" ht="12" customHeight="1">
      <c r="A211" s="165">
        <v>2000</v>
      </c>
      <c r="B211" s="383" t="s">
        <v>457</v>
      </c>
      <c r="C211" s="171" t="s">
        <v>301</v>
      </c>
      <c r="D211" s="173" t="s">
        <v>531</v>
      </c>
      <c r="E211" s="178">
        <v>1</v>
      </c>
      <c r="F211" s="581" t="s">
        <v>286</v>
      </c>
      <c r="G211" s="852" t="s">
        <v>286</v>
      </c>
      <c r="H211" s="859"/>
      <c r="I211" s="1574">
        <f t="shared" si="26"/>
        <v>0</v>
      </c>
      <c r="J211" s="1501"/>
      <c r="K211" s="1421">
        <f t="shared" si="27"/>
        <v>0</v>
      </c>
      <c r="L211" s="453" t="s">
        <v>1201</v>
      </c>
      <c r="M211" s="567"/>
    </row>
    <row r="212" spans="1:13" s="152" customFormat="1" ht="24" customHeight="1">
      <c r="A212" s="87" t="s">
        <v>714</v>
      </c>
      <c r="B212" s="63" t="s">
        <v>1244</v>
      </c>
      <c r="C212" s="171"/>
      <c r="D212" s="173" t="s">
        <v>459</v>
      </c>
      <c r="E212" s="178">
        <v>1</v>
      </c>
      <c r="F212" s="581" t="s">
        <v>1458</v>
      </c>
      <c r="G212" s="852" t="s">
        <v>1458</v>
      </c>
      <c r="H212" s="859"/>
      <c r="I212" s="1574">
        <f t="shared" si="26"/>
        <v>0</v>
      </c>
      <c r="J212" s="1501"/>
      <c r="K212" s="1421">
        <f t="shared" si="27"/>
        <v>0</v>
      </c>
      <c r="L212" s="453"/>
      <c r="M212" s="567"/>
    </row>
    <row r="213" spans="1:13" s="152" customFormat="1" ht="12" customHeight="1">
      <c r="A213" s="443" t="s">
        <v>774</v>
      </c>
      <c r="B213" s="383" t="s">
        <v>461</v>
      </c>
      <c r="C213" s="171"/>
      <c r="D213" s="173" t="s">
        <v>252</v>
      </c>
      <c r="E213" s="178">
        <v>1</v>
      </c>
      <c r="F213" s="581" t="s">
        <v>1458</v>
      </c>
      <c r="G213" s="852" t="s">
        <v>1458</v>
      </c>
      <c r="H213" s="859"/>
      <c r="I213" s="1574">
        <f t="shared" si="26"/>
        <v>0</v>
      </c>
      <c r="J213" s="1501"/>
      <c r="K213" s="1421">
        <f t="shared" si="27"/>
        <v>0</v>
      </c>
      <c r="L213" s="453"/>
      <c r="M213" s="567"/>
    </row>
    <row r="214" spans="1:13" s="152" customFormat="1" ht="12" customHeight="1">
      <c r="A214" s="165" t="s">
        <v>695</v>
      </c>
      <c r="B214" s="383" t="s">
        <v>570</v>
      </c>
      <c r="C214" s="171"/>
      <c r="D214" s="173" t="s">
        <v>184</v>
      </c>
      <c r="E214" s="178">
        <v>1</v>
      </c>
      <c r="F214" s="581" t="s">
        <v>1458</v>
      </c>
      <c r="G214" s="852" t="s">
        <v>1458</v>
      </c>
      <c r="H214" s="859"/>
      <c r="I214" s="1574">
        <f t="shared" si="26"/>
        <v>0</v>
      </c>
      <c r="J214" s="1501"/>
      <c r="K214" s="1421">
        <f t="shared" si="27"/>
        <v>0</v>
      </c>
      <c r="L214" s="453"/>
      <c r="M214" s="567"/>
    </row>
    <row r="215" spans="1:13" s="152" customFormat="1" ht="12" customHeight="1">
      <c r="A215" s="87" t="s">
        <v>691</v>
      </c>
      <c r="B215" s="463" t="s">
        <v>947</v>
      </c>
      <c r="C215" s="32"/>
      <c r="D215" s="173" t="s">
        <v>536</v>
      </c>
      <c r="E215" s="178">
        <v>1</v>
      </c>
      <c r="F215" s="581" t="s">
        <v>1458</v>
      </c>
      <c r="G215" s="852" t="s">
        <v>1458</v>
      </c>
      <c r="H215" s="859"/>
      <c r="I215" s="1574">
        <f t="shared" si="26"/>
        <v>0</v>
      </c>
      <c r="J215" s="1501"/>
      <c r="K215" s="1421">
        <f t="shared" si="27"/>
        <v>0</v>
      </c>
      <c r="L215" s="576"/>
      <c r="M215" s="567"/>
    </row>
    <row r="216" spans="1:13" s="152" customFormat="1" ht="12" customHeight="1">
      <c r="A216" s="443" t="s">
        <v>777</v>
      </c>
      <c r="B216" s="383" t="s">
        <v>462</v>
      </c>
      <c r="C216" s="171" t="s">
        <v>301</v>
      </c>
      <c r="D216" s="413" t="s">
        <v>537</v>
      </c>
      <c r="E216" s="178"/>
      <c r="F216" s="581" t="s">
        <v>1458</v>
      </c>
      <c r="G216" s="852" t="s">
        <v>1458</v>
      </c>
      <c r="H216" s="859"/>
      <c r="I216" s="1574">
        <f t="shared" si="26"/>
        <v>0</v>
      </c>
      <c r="J216" s="1501"/>
      <c r="K216" s="1421">
        <f t="shared" si="27"/>
        <v>0</v>
      </c>
      <c r="L216" s="454" t="s">
        <v>479</v>
      </c>
      <c r="M216" s="567"/>
    </row>
    <row r="217" spans="1:13" s="152" customFormat="1" ht="24" customHeight="1">
      <c r="A217" s="443" t="s">
        <v>925</v>
      </c>
      <c r="B217" s="429" t="s">
        <v>930</v>
      </c>
      <c r="C217" s="171"/>
      <c r="D217" s="173" t="s">
        <v>464</v>
      </c>
      <c r="E217" s="178">
        <v>1</v>
      </c>
      <c r="F217" s="581" t="s">
        <v>1458</v>
      </c>
      <c r="G217" s="852" t="s">
        <v>1458</v>
      </c>
      <c r="H217" s="859"/>
      <c r="I217" s="1574">
        <f t="shared" si="26"/>
        <v>0</v>
      </c>
      <c r="J217" s="1501"/>
      <c r="K217" s="1421">
        <f t="shared" si="27"/>
        <v>0</v>
      </c>
      <c r="L217" s="453"/>
      <c r="M217" s="567"/>
    </row>
    <row r="218" spans="1:12" ht="12" customHeight="1">
      <c r="A218" s="501"/>
      <c r="B218" s="373" t="s">
        <v>480</v>
      </c>
      <c r="C218" s="103"/>
      <c r="D218" s="374"/>
      <c r="E218" s="54"/>
      <c r="F218" s="384"/>
      <c r="G218" s="851"/>
      <c r="H218" s="667"/>
      <c r="I218" s="1598"/>
      <c r="J218" s="1522"/>
      <c r="K218" s="1446"/>
      <c r="L218" s="376"/>
    </row>
    <row r="219" spans="1:12" ht="12" customHeight="1">
      <c r="A219" s="87">
        <v>217</v>
      </c>
      <c r="B219" s="372" t="s">
        <v>1729</v>
      </c>
      <c r="C219" s="61"/>
      <c r="D219" s="374"/>
      <c r="E219" s="54">
        <v>1</v>
      </c>
      <c r="F219" s="384" t="s">
        <v>261</v>
      </c>
      <c r="G219" s="851" t="s">
        <v>261</v>
      </c>
      <c r="H219" s="667"/>
      <c r="I219" s="1574">
        <f>+ROUNDUP(H219*E219,0)</f>
        <v>0</v>
      </c>
      <c r="J219" s="1501"/>
      <c r="K219" s="1421">
        <f>+I219*J219</f>
        <v>0</v>
      </c>
      <c r="L219" s="376"/>
    </row>
    <row r="220" spans="1:12" ht="60" customHeight="1">
      <c r="A220" s="87">
        <v>218</v>
      </c>
      <c r="B220" s="372" t="s">
        <v>1728</v>
      </c>
      <c r="C220" s="98" t="s">
        <v>301</v>
      </c>
      <c r="D220" s="33" t="s">
        <v>1819</v>
      </c>
      <c r="E220" s="54">
        <v>1</v>
      </c>
      <c r="F220" s="384" t="s">
        <v>14</v>
      </c>
      <c r="G220" s="851" t="s">
        <v>14</v>
      </c>
      <c r="H220" s="667"/>
      <c r="I220" s="1574">
        <f>+ROUNDUP(H220*E220,0)</f>
        <v>0</v>
      </c>
      <c r="J220" s="1501"/>
      <c r="K220" s="1421">
        <f>+I220*J220</f>
        <v>0</v>
      </c>
      <c r="L220" s="779" t="s">
        <v>1778</v>
      </c>
    </row>
    <row r="221" spans="1:12" ht="12" customHeight="1">
      <c r="A221" s="87"/>
      <c r="B221" s="60" t="s">
        <v>481</v>
      </c>
      <c r="C221" s="103"/>
      <c r="D221" s="78"/>
      <c r="E221" s="104"/>
      <c r="F221" s="1013"/>
      <c r="G221" s="104"/>
      <c r="H221" s="664"/>
      <c r="I221" s="1591"/>
      <c r="J221" s="1520"/>
      <c r="K221" s="1435"/>
      <c r="L221" s="778"/>
    </row>
    <row r="222" spans="1:13" s="152" customFormat="1" ht="12" customHeight="1">
      <c r="A222" s="165"/>
      <c r="B222" s="181" t="s">
        <v>1078</v>
      </c>
      <c r="C222" s="180"/>
      <c r="D222" s="459"/>
      <c r="E222" s="178"/>
      <c r="F222" s="581"/>
      <c r="G222" s="852"/>
      <c r="H222" s="859"/>
      <c r="I222" s="1599"/>
      <c r="J222" s="1486"/>
      <c r="K222" s="1447"/>
      <c r="L222" s="453"/>
      <c r="M222" s="567"/>
    </row>
    <row r="223" spans="1:13" s="152" customFormat="1" ht="24" customHeight="1">
      <c r="A223" s="87" t="s">
        <v>714</v>
      </c>
      <c r="B223" s="63" t="s">
        <v>1244</v>
      </c>
      <c r="C223" s="460"/>
      <c r="D223" s="173" t="s">
        <v>251</v>
      </c>
      <c r="E223" s="178">
        <v>1</v>
      </c>
      <c r="F223" s="581" t="s">
        <v>571</v>
      </c>
      <c r="G223" s="852" t="s">
        <v>571</v>
      </c>
      <c r="H223" s="859"/>
      <c r="I223" s="1574">
        <f aca="true" t="shared" si="28" ref="I223:I230">+ROUNDUP(H223*E223,0)</f>
        <v>0</v>
      </c>
      <c r="J223" s="1501"/>
      <c r="K223" s="1421">
        <f aca="true" t="shared" si="29" ref="K223:K230">+I223*J223</f>
        <v>0</v>
      </c>
      <c r="L223" s="453"/>
      <c r="M223" s="567"/>
    </row>
    <row r="224" spans="1:13" s="152" customFormat="1" ht="12" customHeight="1">
      <c r="A224" s="87" t="s">
        <v>691</v>
      </c>
      <c r="B224" s="463" t="s">
        <v>947</v>
      </c>
      <c r="C224" s="32"/>
      <c r="D224" s="173" t="s">
        <v>536</v>
      </c>
      <c r="E224" s="178">
        <v>1</v>
      </c>
      <c r="F224" s="581" t="s">
        <v>571</v>
      </c>
      <c r="G224" s="852" t="s">
        <v>571</v>
      </c>
      <c r="H224" s="859"/>
      <c r="I224" s="1574">
        <f t="shared" si="28"/>
        <v>0</v>
      </c>
      <c r="J224" s="1501"/>
      <c r="K224" s="1421">
        <f t="shared" si="29"/>
        <v>0</v>
      </c>
      <c r="L224" s="576"/>
      <c r="M224" s="567"/>
    </row>
    <row r="225" spans="1:13" s="152" customFormat="1" ht="12" customHeight="1">
      <c r="A225" s="443" t="s">
        <v>777</v>
      </c>
      <c r="B225" s="383" t="s">
        <v>462</v>
      </c>
      <c r="C225" s="171" t="s">
        <v>301</v>
      </c>
      <c r="D225" s="413" t="s">
        <v>537</v>
      </c>
      <c r="E225" s="178"/>
      <c r="F225" s="581" t="s">
        <v>571</v>
      </c>
      <c r="G225" s="852" t="s">
        <v>571</v>
      </c>
      <c r="H225" s="859"/>
      <c r="I225" s="1574">
        <f t="shared" si="28"/>
        <v>0</v>
      </c>
      <c r="J225" s="1501"/>
      <c r="K225" s="1421">
        <f t="shared" si="29"/>
        <v>0</v>
      </c>
      <c r="L225" s="454" t="s">
        <v>479</v>
      </c>
      <c r="M225" s="567"/>
    </row>
    <row r="226" spans="1:13" s="152" customFormat="1" ht="12" customHeight="1">
      <c r="A226" s="87" t="s">
        <v>776</v>
      </c>
      <c r="B226" s="383" t="s">
        <v>386</v>
      </c>
      <c r="C226" s="171"/>
      <c r="D226" s="173" t="s">
        <v>387</v>
      </c>
      <c r="E226" s="178">
        <v>1</v>
      </c>
      <c r="F226" s="581" t="s">
        <v>1461</v>
      </c>
      <c r="G226" s="852" t="s">
        <v>1461</v>
      </c>
      <c r="H226" s="859"/>
      <c r="I226" s="1574">
        <f t="shared" si="28"/>
        <v>0</v>
      </c>
      <c r="J226" s="1501"/>
      <c r="K226" s="1421">
        <f t="shared" si="29"/>
        <v>0</v>
      </c>
      <c r="L226" s="453"/>
      <c r="M226" s="567"/>
    </row>
    <row r="227" spans="1:13" s="152" customFormat="1" ht="24" customHeight="1">
      <c r="A227" s="443" t="s">
        <v>925</v>
      </c>
      <c r="B227" s="429" t="s">
        <v>930</v>
      </c>
      <c r="C227" s="171"/>
      <c r="D227" s="173" t="s">
        <v>464</v>
      </c>
      <c r="E227" s="178">
        <v>1</v>
      </c>
      <c r="F227" s="581" t="s">
        <v>1461</v>
      </c>
      <c r="G227" s="852" t="s">
        <v>1461</v>
      </c>
      <c r="H227" s="859"/>
      <c r="I227" s="1574">
        <f t="shared" si="28"/>
        <v>0</v>
      </c>
      <c r="J227" s="1501"/>
      <c r="K227" s="1421">
        <f t="shared" si="29"/>
        <v>0</v>
      </c>
      <c r="L227" s="453"/>
      <c r="M227" s="567"/>
    </row>
    <row r="228" spans="1:13" s="152" customFormat="1" ht="12" customHeight="1">
      <c r="A228" s="443" t="s">
        <v>774</v>
      </c>
      <c r="B228" s="383" t="s">
        <v>461</v>
      </c>
      <c r="C228" s="171"/>
      <c r="D228" s="173" t="s">
        <v>252</v>
      </c>
      <c r="E228" s="178">
        <v>1</v>
      </c>
      <c r="F228" s="581" t="s">
        <v>477</v>
      </c>
      <c r="G228" s="852" t="s">
        <v>477</v>
      </c>
      <c r="H228" s="859"/>
      <c r="I228" s="1574">
        <f t="shared" si="28"/>
        <v>0</v>
      </c>
      <c r="J228" s="1501"/>
      <c r="K228" s="1421">
        <f t="shared" si="29"/>
        <v>0</v>
      </c>
      <c r="L228" s="453"/>
      <c r="M228" s="567"/>
    </row>
    <row r="229" spans="1:13" s="152" customFormat="1" ht="12" customHeight="1">
      <c r="A229" s="165" t="s">
        <v>695</v>
      </c>
      <c r="B229" s="383" t="s">
        <v>570</v>
      </c>
      <c r="C229" s="171"/>
      <c r="D229" s="173" t="s">
        <v>184</v>
      </c>
      <c r="E229" s="178">
        <v>1</v>
      </c>
      <c r="F229" s="581" t="s">
        <v>1461</v>
      </c>
      <c r="G229" s="852" t="s">
        <v>1461</v>
      </c>
      <c r="H229" s="859"/>
      <c r="I229" s="1574">
        <f t="shared" si="28"/>
        <v>0</v>
      </c>
      <c r="J229" s="1501"/>
      <c r="K229" s="1421">
        <f t="shared" si="29"/>
        <v>0</v>
      </c>
      <c r="L229" s="453"/>
      <c r="M229" s="567"/>
    </row>
    <row r="230" spans="1:13" s="152" customFormat="1" ht="12" customHeight="1">
      <c r="A230" s="165" t="s">
        <v>1003</v>
      </c>
      <c r="B230" s="383" t="s">
        <v>572</v>
      </c>
      <c r="C230" s="171"/>
      <c r="D230" s="173" t="s">
        <v>986</v>
      </c>
      <c r="E230" s="178">
        <v>1</v>
      </c>
      <c r="F230" s="581" t="s">
        <v>1460</v>
      </c>
      <c r="G230" s="852" t="s">
        <v>1460</v>
      </c>
      <c r="H230" s="859"/>
      <c r="I230" s="1574">
        <f t="shared" si="28"/>
        <v>0</v>
      </c>
      <c r="J230" s="1501"/>
      <c r="K230" s="1421">
        <f t="shared" si="29"/>
        <v>0</v>
      </c>
      <c r="L230" s="453"/>
      <c r="M230" s="567"/>
    </row>
    <row r="231" spans="1:13" s="152" customFormat="1" ht="12" customHeight="1">
      <c r="A231" s="481"/>
      <c r="B231" s="75" t="s">
        <v>482</v>
      </c>
      <c r="C231" s="455"/>
      <c r="D231" s="456"/>
      <c r="E231" s="457"/>
      <c r="F231" s="1047"/>
      <c r="G231" s="457"/>
      <c r="H231" s="830"/>
      <c r="I231" s="1600"/>
      <c r="J231" s="1523"/>
      <c r="K231" s="1448"/>
      <c r="L231" s="458"/>
      <c r="M231" s="567"/>
    </row>
    <row r="232" spans="1:13" s="152" customFormat="1" ht="12" customHeight="1">
      <c r="A232" s="87" t="s">
        <v>714</v>
      </c>
      <c r="B232" s="383" t="s">
        <v>337</v>
      </c>
      <c r="C232" s="32"/>
      <c r="D232" s="410" t="s">
        <v>251</v>
      </c>
      <c r="E232" s="178"/>
      <c r="F232" s="581"/>
      <c r="G232" s="852"/>
      <c r="H232" s="859"/>
      <c r="I232" s="1599"/>
      <c r="J232" s="1486"/>
      <c r="K232" s="1447"/>
      <c r="L232" s="404"/>
      <c r="M232" s="567"/>
    </row>
    <row r="233" spans="1:13" s="152" customFormat="1" ht="12" customHeight="1">
      <c r="A233" s="87" t="s">
        <v>691</v>
      </c>
      <c r="B233" s="475" t="s">
        <v>1050</v>
      </c>
      <c r="C233" s="171"/>
      <c r="D233" s="173" t="s">
        <v>536</v>
      </c>
      <c r="E233" s="178"/>
      <c r="F233" s="581"/>
      <c r="G233" s="852"/>
      <c r="H233" s="859"/>
      <c r="I233" s="1599"/>
      <c r="J233" s="1486"/>
      <c r="K233" s="1447"/>
      <c r="L233" s="404"/>
      <c r="M233" s="567"/>
    </row>
    <row r="234" spans="1:13" s="152" customFormat="1" ht="12" customHeight="1">
      <c r="A234" s="443" t="s">
        <v>777</v>
      </c>
      <c r="B234" s="383" t="s">
        <v>462</v>
      </c>
      <c r="C234" s="171" t="s">
        <v>301</v>
      </c>
      <c r="D234" s="413" t="s">
        <v>537</v>
      </c>
      <c r="E234" s="178"/>
      <c r="F234" s="581"/>
      <c r="G234" s="852"/>
      <c r="H234" s="859"/>
      <c r="I234" s="1599"/>
      <c r="J234" s="1486"/>
      <c r="K234" s="1447"/>
      <c r="L234" s="454" t="s">
        <v>479</v>
      </c>
      <c r="M234" s="567"/>
    </row>
    <row r="235" spans="1:12" ht="12" customHeight="1">
      <c r="A235" s="87" t="s">
        <v>675</v>
      </c>
      <c r="B235" s="166" t="s">
        <v>3</v>
      </c>
      <c r="C235" s="46"/>
      <c r="D235" s="413" t="s">
        <v>929</v>
      </c>
      <c r="E235" s="24">
        <v>1</v>
      </c>
      <c r="F235" s="109" t="s">
        <v>108</v>
      </c>
      <c r="G235" s="24" t="s">
        <v>108</v>
      </c>
      <c r="H235" s="81"/>
      <c r="I235" s="1574">
        <f>+ROUNDUP(H235*E235,0)</f>
        <v>0</v>
      </c>
      <c r="J235" s="1501"/>
      <c r="K235" s="1421">
        <f>+I235*J235</f>
        <v>0</v>
      </c>
      <c r="L235" s="117"/>
    </row>
    <row r="236" spans="1:13" s="152" customFormat="1" ht="24" customHeight="1">
      <c r="A236" s="165" t="s">
        <v>1006</v>
      </c>
      <c r="B236" s="63" t="s">
        <v>483</v>
      </c>
      <c r="C236" s="385"/>
      <c r="D236" s="173" t="s">
        <v>1121</v>
      </c>
      <c r="E236" s="178">
        <v>1</v>
      </c>
      <c r="F236" s="581" t="s">
        <v>573</v>
      </c>
      <c r="G236" s="852" t="s">
        <v>573</v>
      </c>
      <c r="H236" s="859"/>
      <c r="I236" s="1574">
        <f>+ROUNDUP(H236*E236,0)</f>
        <v>0</v>
      </c>
      <c r="J236" s="1501"/>
      <c r="K236" s="1421">
        <f>+I236*J236</f>
        <v>0</v>
      </c>
      <c r="L236" s="453"/>
      <c r="M236" s="567"/>
    </row>
    <row r="237" spans="1:13" s="152" customFormat="1" ht="12" customHeight="1">
      <c r="A237" s="165" t="s">
        <v>1004</v>
      </c>
      <c r="B237" s="383" t="s">
        <v>1051</v>
      </c>
      <c r="C237" s="171"/>
      <c r="D237" s="173" t="s">
        <v>1122</v>
      </c>
      <c r="E237" s="178">
        <v>1</v>
      </c>
      <c r="F237" s="581" t="s">
        <v>573</v>
      </c>
      <c r="G237" s="852" t="s">
        <v>573</v>
      </c>
      <c r="H237" s="859"/>
      <c r="I237" s="1574">
        <f>+ROUNDUP(H237*E237,0)</f>
        <v>0</v>
      </c>
      <c r="J237" s="1501"/>
      <c r="K237" s="1421">
        <f>+I237*J237</f>
        <v>0</v>
      </c>
      <c r="L237" s="453"/>
      <c r="M237" s="567"/>
    </row>
    <row r="238" spans="1:13" s="152" customFormat="1" ht="12" customHeight="1">
      <c r="A238" s="165" t="s">
        <v>1005</v>
      </c>
      <c r="B238" s="383" t="s">
        <v>990</v>
      </c>
      <c r="C238" s="171"/>
      <c r="D238" s="173" t="s">
        <v>991</v>
      </c>
      <c r="E238" s="852">
        <v>1</v>
      </c>
      <c r="F238" s="581" t="s">
        <v>573</v>
      </c>
      <c r="G238" s="852" t="s">
        <v>573</v>
      </c>
      <c r="H238" s="881"/>
      <c r="I238" s="1574">
        <f>+ROUNDUP(H238*E238,0)</f>
        <v>0</v>
      </c>
      <c r="J238" s="1501"/>
      <c r="K238" s="1421">
        <f>+I238*J238</f>
        <v>0</v>
      </c>
      <c r="L238" s="453"/>
      <c r="M238" s="567"/>
    </row>
    <row r="239" spans="1:13" s="152" customFormat="1" ht="24" customHeight="1">
      <c r="A239" s="452" t="s">
        <v>1009</v>
      </c>
      <c r="B239" s="410" t="s">
        <v>989</v>
      </c>
      <c r="C239" s="390" t="s">
        <v>301</v>
      </c>
      <c r="D239" s="279" t="s">
        <v>988</v>
      </c>
      <c r="E239" s="178">
        <v>1</v>
      </c>
      <c r="F239" s="581" t="s">
        <v>108</v>
      </c>
      <c r="G239" s="852" t="s">
        <v>108</v>
      </c>
      <c r="H239" s="859"/>
      <c r="I239" s="1574">
        <f>+ROUNDUP(H239*E239,0)</f>
        <v>0</v>
      </c>
      <c r="J239" s="1501"/>
      <c r="K239" s="1421">
        <f>+I239*J239</f>
        <v>0</v>
      </c>
      <c r="L239" s="403" t="s">
        <v>987</v>
      </c>
      <c r="M239" s="567"/>
    </row>
    <row r="240" spans="1:12" ht="12" customHeight="1">
      <c r="A240" s="501"/>
      <c r="B240" s="78" t="s">
        <v>485</v>
      </c>
      <c r="C240" s="94"/>
      <c r="D240" s="78"/>
      <c r="E240" s="96"/>
      <c r="F240" s="1010"/>
      <c r="G240" s="96"/>
      <c r="H240" s="831"/>
      <c r="I240" s="1592"/>
      <c r="J240" s="1517"/>
      <c r="K240" s="1434"/>
      <c r="L240" s="397"/>
    </row>
    <row r="241" spans="1:12" ht="12" customHeight="1">
      <c r="A241" s="87" t="s">
        <v>651</v>
      </c>
      <c r="B241" s="166" t="s">
        <v>467</v>
      </c>
      <c r="C241" s="46"/>
      <c r="D241" s="941" t="s">
        <v>533</v>
      </c>
      <c r="E241" s="393">
        <v>5</v>
      </c>
      <c r="F241" s="1033">
        <v>3500</v>
      </c>
      <c r="G241" s="24" t="s">
        <v>1839</v>
      </c>
      <c r="H241" s="860"/>
      <c r="I241" s="1566">
        <f>+ROUNDUP(H241/F241,0)*E241</f>
        <v>0</v>
      </c>
      <c r="J241" s="1500"/>
      <c r="K241" s="1421">
        <f>+I241*J241</f>
        <v>0</v>
      </c>
      <c r="L241" s="398"/>
    </row>
    <row r="242" spans="1:12" ht="12" customHeight="1">
      <c r="A242" s="501"/>
      <c r="B242" s="78" t="s">
        <v>486</v>
      </c>
      <c r="C242" s="94"/>
      <c r="D242" s="78"/>
      <c r="E242" s="96"/>
      <c r="F242" s="1010"/>
      <c r="G242" s="96"/>
      <c r="H242" s="831"/>
      <c r="I242" s="1592"/>
      <c r="J242" s="1517"/>
      <c r="K242" s="1434"/>
      <c r="L242" s="397"/>
    </row>
    <row r="243" spans="1:13" s="156" customFormat="1" ht="24" customHeight="1">
      <c r="A243" s="165" t="s">
        <v>1008</v>
      </c>
      <c r="B243" s="372" t="s">
        <v>487</v>
      </c>
      <c r="C243" s="98"/>
      <c r="D243" s="33" t="s">
        <v>1052</v>
      </c>
      <c r="E243" s="54">
        <v>3</v>
      </c>
      <c r="F243" s="1034">
        <v>5000</v>
      </c>
      <c r="G243" s="24" t="s">
        <v>1839</v>
      </c>
      <c r="H243" s="667"/>
      <c r="I243" s="1566">
        <f>+ROUNDUP(H243/F243,0)*E243</f>
        <v>0</v>
      </c>
      <c r="J243" s="1500"/>
      <c r="K243" s="1421">
        <f>+I243*J243</f>
        <v>0</v>
      </c>
      <c r="L243" s="398"/>
      <c r="M243" s="568"/>
    </row>
    <row r="244" spans="1:12" ht="12" customHeight="1">
      <c r="A244" s="501"/>
      <c r="B244" s="60" t="s">
        <v>488</v>
      </c>
      <c r="C244" s="103"/>
      <c r="D244" s="71"/>
      <c r="E244" s="104"/>
      <c r="F244" s="1013"/>
      <c r="G244" s="104"/>
      <c r="H244" s="664"/>
      <c r="I244" s="1591"/>
      <c r="J244" s="1520"/>
      <c r="K244" s="1435"/>
      <c r="L244" s="376"/>
    </row>
    <row r="245" spans="1:12" ht="36" customHeight="1">
      <c r="A245" s="501"/>
      <c r="B245" s="78" t="s">
        <v>489</v>
      </c>
      <c r="C245" s="94"/>
      <c r="D245" s="78"/>
      <c r="E245" s="96"/>
      <c r="F245" s="1010"/>
      <c r="G245" s="96"/>
      <c r="H245" s="831"/>
      <c r="I245" s="1592"/>
      <c r="J245" s="1517"/>
      <c r="K245" s="1434"/>
      <c r="L245" s="378" t="s">
        <v>456</v>
      </c>
    </row>
    <row r="246" spans="1:13" s="1" customFormat="1" ht="12" customHeight="1">
      <c r="A246" s="228" t="s">
        <v>1090</v>
      </c>
      <c r="B246" s="169" t="s">
        <v>610</v>
      </c>
      <c r="C246" s="46"/>
      <c r="D246" s="29"/>
      <c r="E246" s="424">
        <v>1</v>
      </c>
      <c r="F246" s="1032" t="s">
        <v>30</v>
      </c>
      <c r="G246" s="424" t="s">
        <v>30</v>
      </c>
      <c r="H246" s="867"/>
      <c r="I246" s="1574">
        <f aca="true" t="shared" si="30" ref="I246:I258">+ROUNDUP(H246*E246,0)</f>
        <v>0</v>
      </c>
      <c r="J246" s="1501"/>
      <c r="K246" s="1421">
        <f aca="true" t="shared" si="31" ref="K246:K258">+I246*J246</f>
        <v>0</v>
      </c>
      <c r="L246" s="117"/>
      <c r="M246" s="561"/>
    </row>
    <row r="247" spans="1:12" ht="12" customHeight="1">
      <c r="A247" s="87">
        <v>2000</v>
      </c>
      <c r="B247" s="372" t="s">
        <v>457</v>
      </c>
      <c r="C247" s="98"/>
      <c r="D247" s="173" t="s">
        <v>531</v>
      </c>
      <c r="E247" s="54">
        <v>1</v>
      </c>
      <c r="F247" s="384" t="s">
        <v>286</v>
      </c>
      <c r="G247" s="851" t="s">
        <v>286</v>
      </c>
      <c r="H247" s="667"/>
      <c r="I247" s="1574">
        <f t="shared" si="30"/>
        <v>0</v>
      </c>
      <c r="J247" s="1501"/>
      <c r="K247" s="1421">
        <f t="shared" si="31"/>
        <v>0</v>
      </c>
      <c r="L247" s="117"/>
    </row>
    <row r="248" spans="1:12" ht="12" customHeight="1">
      <c r="A248" s="87" t="s">
        <v>774</v>
      </c>
      <c r="B248" s="372" t="s">
        <v>461</v>
      </c>
      <c r="C248" s="98"/>
      <c r="D248" s="33" t="s">
        <v>252</v>
      </c>
      <c r="E248" s="24">
        <v>1</v>
      </c>
      <c r="F248" s="109" t="s">
        <v>261</v>
      </c>
      <c r="G248" s="24" t="s">
        <v>261</v>
      </c>
      <c r="H248" s="81"/>
      <c r="I248" s="1574">
        <f t="shared" si="30"/>
        <v>0</v>
      </c>
      <c r="J248" s="1501"/>
      <c r="K248" s="1421">
        <f t="shared" si="31"/>
        <v>0</v>
      </c>
      <c r="L248" s="397"/>
    </row>
    <row r="249" spans="1:12" ht="12" customHeight="1">
      <c r="A249" s="87" t="s">
        <v>776</v>
      </c>
      <c r="B249" s="372" t="s">
        <v>490</v>
      </c>
      <c r="C249" s="98"/>
      <c r="D249" s="33" t="s">
        <v>387</v>
      </c>
      <c r="E249" s="24">
        <v>1</v>
      </c>
      <c r="F249" s="384" t="s">
        <v>1458</v>
      </c>
      <c r="G249" s="851" t="s">
        <v>1458</v>
      </c>
      <c r="H249" s="81"/>
      <c r="I249" s="1574">
        <f t="shared" si="30"/>
        <v>0</v>
      </c>
      <c r="J249" s="1501"/>
      <c r="K249" s="1421">
        <f t="shared" si="31"/>
        <v>0</v>
      </c>
      <c r="L249" s="397"/>
    </row>
    <row r="250" spans="1:12" ht="24" customHeight="1">
      <c r="A250" s="443" t="s">
        <v>925</v>
      </c>
      <c r="B250" s="429" t="s">
        <v>930</v>
      </c>
      <c r="C250" s="412"/>
      <c r="D250" s="413" t="s">
        <v>464</v>
      </c>
      <c r="E250" s="24">
        <v>1</v>
      </c>
      <c r="F250" s="384" t="s">
        <v>1458</v>
      </c>
      <c r="G250" s="851" t="s">
        <v>1458</v>
      </c>
      <c r="H250" s="81"/>
      <c r="I250" s="1574">
        <f t="shared" si="30"/>
        <v>0</v>
      </c>
      <c r="J250" s="1501"/>
      <c r="K250" s="1421">
        <f t="shared" si="31"/>
        <v>0</v>
      </c>
      <c r="L250" s="397"/>
    </row>
    <row r="251" spans="1:12" ht="12" customHeight="1">
      <c r="A251" s="87" t="s">
        <v>924</v>
      </c>
      <c r="B251" s="372" t="s">
        <v>931</v>
      </c>
      <c r="C251" s="46"/>
      <c r="D251" s="33" t="s">
        <v>948</v>
      </c>
      <c r="E251" s="54">
        <v>1</v>
      </c>
      <c r="F251" s="384" t="s">
        <v>261</v>
      </c>
      <c r="G251" s="851" t="s">
        <v>261</v>
      </c>
      <c r="H251" s="667"/>
      <c r="I251" s="1574">
        <f t="shared" si="30"/>
        <v>0</v>
      </c>
      <c r="J251" s="1501"/>
      <c r="K251" s="1421">
        <f t="shared" si="31"/>
        <v>0</v>
      </c>
      <c r="L251" s="397"/>
    </row>
    <row r="252" spans="1:12" ht="12" customHeight="1">
      <c r="A252" s="87" t="s">
        <v>781</v>
      </c>
      <c r="B252" s="166" t="s">
        <v>372</v>
      </c>
      <c r="C252" s="46"/>
      <c r="D252" s="33" t="s">
        <v>952</v>
      </c>
      <c r="E252" s="54">
        <v>1</v>
      </c>
      <c r="F252" s="384" t="s">
        <v>261</v>
      </c>
      <c r="G252" s="851" t="s">
        <v>261</v>
      </c>
      <c r="H252" s="667"/>
      <c r="I252" s="1574">
        <f t="shared" si="30"/>
        <v>0</v>
      </c>
      <c r="J252" s="1501"/>
      <c r="K252" s="1421">
        <f t="shared" si="31"/>
        <v>0</v>
      </c>
      <c r="L252" s="397"/>
    </row>
    <row r="253" spans="1:13" s="145" customFormat="1" ht="24" customHeight="1">
      <c r="A253" s="157" t="s">
        <v>782</v>
      </c>
      <c r="B253" s="140" t="s">
        <v>380</v>
      </c>
      <c r="C253" s="1122" t="s">
        <v>301</v>
      </c>
      <c r="D253" s="17" t="s">
        <v>381</v>
      </c>
      <c r="E253" s="23">
        <v>1</v>
      </c>
      <c r="F253" s="1048" t="s">
        <v>261</v>
      </c>
      <c r="G253" s="23" t="s">
        <v>261</v>
      </c>
      <c r="H253" s="836"/>
      <c r="I253" s="1574">
        <f t="shared" si="30"/>
        <v>0</v>
      </c>
      <c r="J253" s="1501"/>
      <c r="K253" s="1421">
        <f t="shared" si="31"/>
        <v>0</v>
      </c>
      <c r="L253" s="1218" t="s">
        <v>1774</v>
      </c>
      <c r="M253" s="285"/>
    </row>
    <row r="254" spans="1:13" s="145" customFormat="1" ht="12" customHeight="1">
      <c r="A254" s="157" t="s">
        <v>778</v>
      </c>
      <c r="B254" s="140" t="s">
        <v>382</v>
      </c>
      <c r="C254" s="1124"/>
      <c r="D254" s="17" t="s">
        <v>970</v>
      </c>
      <c r="E254" s="23">
        <v>1</v>
      </c>
      <c r="F254" s="1048" t="s">
        <v>261</v>
      </c>
      <c r="G254" s="23" t="s">
        <v>261</v>
      </c>
      <c r="H254" s="836"/>
      <c r="I254" s="1574">
        <f t="shared" si="30"/>
        <v>0</v>
      </c>
      <c r="J254" s="1501"/>
      <c r="K254" s="1421">
        <f t="shared" si="31"/>
        <v>0</v>
      </c>
      <c r="L254" s="1220"/>
      <c r="M254" s="285"/>
    </row>
    <row r="255" spans="1:12" ht="12" customHeight="1">
      <c r="A255" s="87" t="s">
        <v>714</v>
      </c>
      <c r="B255" s="372" t="s">
        <v>365</v>
      </c>
      <c r="C255" s="98"/>
      <c r="D255" s="33" t="s">
        <v>251</v>
      </c>
      <c r="E255" s="24">
        <v>1</v>
      </c>
      <c r="F255" s="384" t="s">
        <v>1458</v>
      </c>
      <c r="G255" s="851" t="s">
        <v>1458</v>
      </c>
      <c r="H255" s="81"/>
      <c r="I255" s="1574">
        <f t="shared" si="30"/>
        <v>0</v>
      </c>
      <c r="J255" s="1501"/>
      <c r="K255" s="1421">
        <f t="shared" si="31"/>
        <v>0</v>
      </c>
      <c r="L255" s="397"/>
    </row>
    <row r="256" spans="1:12" ht="12" customHeight="1">
      <c r="A256" s="443" t="s">
        <v>773</v>
      </c>
      <c r="B256" s="372" t="s">
        <v>491</v>
      </c>
      <c r="C256" s="1279" t="s">
        <v>301</v>
      </c>
      <c r="D256" s="33" t="s">
        <v>385</v>
      </c>
      <c r="E256" s="24">
        <v>1</v>
      </c>
      <c r="F256" s="384" t="s">
        <v>1458</v>
      </c>
      <c r="G256" s="851" t="s">
        <v>1458</v>
      </c>
      <c r="H256" s="81"/>
      <c r="I256" s="1574">
        <f t="shared" si="30"/>
        <v>0</v>
      </c>
      <c r="J256" s="1501"/>
      <c r="K256" s="1421">
        <f t="shared" si="31"/>
        <v>0</v>
      </c>
      <c r="L256" s="1308" t="s">
        <v>960</v>
      </c>
    </row>
    <row r="257" spans="1:12" ht="12" customHeight="1">
      <c r="A257" s="87" t="s">
        <v>691</v>
      </c>
      <c r="B257" s="463" t="s">
        <v>959</v>
      </c>
      <c r="C257" s="1280"/>
      <c r="D257" s="413" t="s">
        <v>536</v>
      </c>
      <c r="E257" s="24">
        <v>1</v>
      </c>
      <c r="F257" s="109" t="s">
        <v>261</v>
      </c>
      <c r="G257" s="24" t="s">
        <v>261</v>
      </c>
      <c r="H257" s="81"/>
      <c r="I257" s="1574">
        <f t="shared" si="30"/>
        <v>0</v>
      </c>
      <c r="J257" s="1501"/>
      <c r="K257" s="1421">
        <f t="shared" si="31"/>
        <v>0</v>
      </c>
      <c r="L257" s="1309"/>
    </row>
    <row r="258" spans="1:12" ht="24" customHeight="1">
      <c r="A258" s="74" t="s">
        <v>641</v>
      </c>
      <c r="B258" s="372" t="s">
        <v>492</v>
      </c>
      <c r="C258" s="1281"/>
      <c r="D258" s="33" t="s">
        <v>534</v>
      </c>
      <c r="E258" s="24">
        <v>1</v>
      </c>
      <c r="F258" s="109" t="s">
        <v>261</v>
      </c>
      <c r="G258" s="24" t="s">
        <v>261</v>
      </c>
      <c r="H258" s="81"/>
      <c r="I258" s="1574">
        <f t="shared" si="30"/>
        <v>0</v>
      </c>
      <c r="J258" s="1501"/>
      <c r="K258" s="1421">
        <f t="shared" si="31"/>
        <v>0</v>
      </c>
      <c r="L258" s="1310"/>
    </row>
    <row r="259" spans="1:12" ht="12" customHeight="1">
      <c r="A259" s="501"/>
      <c r="B259" s="78" t="s">
        <v>493</v>
      </c>
      <c r="C259" s="94"/>
      <c r="D259" s="78"/>
      <c r="E259" s="96"/>
      <c r="F259" s="1010"/>
      <c r="G259" s="96"/>
      <c r="H259" s="831"/>
      <c r="I259" s="1592"/>
      <c r="J259" s="1517"/>
      <c r="K259" s="1434"/>
      <c r="L259" s="397"/>
    </row>
    <row r="260" spans="1:12" ht="12" customHeight="1">
      <c r="A260" s="87" t="s">
        <v>714</v>
      </c>
      <c r="B260" s="372" t="s">
        <v>365</v>
      </c>
      <c r="C260" s="98"/>
      <c r="D260" s="33" t="s">
        <v>251</v>
      </c>
      <c r="E260" s="24">
        <v>1</v>
      </c>
      <c r="F260" s="1033">
        <v>1000</v>
      </c>
      <c r="G260" s="24" t="s">
        <v>1847</v>
      </c>
      <c r="H260" s="81"/>
      <c r="I260" s="1566">
        <f aca="true" t="shared" si="32" ref="I260:I267">+ROUNDUP(H260/F260,0)*E260</f>
        <v>0</v>
      </c>
      <c r="J260" s="1500"/>
      <c r="K260" s="1421">
        <f aca="true" t="shared" si="33" ref="K260:K267">+I260*J260</f>
        <v>0</v>
      </c>
      <c r="L260" s="397"/>
    </row>
    <row r="261" spans="1:13" s="156" customFormat="1" ht="12" customHeight="1">
      <c r="A261" s="87" t="s">
        <v>691</v>
      </c>
      <c r="B261" s="463" t="s">
        <v>959</v>
      </c>
      <c r="C261" s="98"/>
      <c r="D261" s="413" t="s">
        <v>536</v>
      </c>
      <c r="E261" s="24">
        <v>1</v>
      </c>
      <c r="F261" s="1034">
        <v>1000</v>
      </c>
      <c r="G261" s="24" t="s">
        <v>1847</v>
      </c>
      <c r="H261" s="81"/>
      <c r="I261" s="1566">
        <f t="shared" si="32"/>
        <v>0</v>
      </c>
      <c r="J261" s="1500"/>
      <c r="K261" s="1421">
        <f t="shared" si="33"/>
        <v>0</v>
      </c>
      <c r="L261" s="397"/>
      <c r="M261" s="568"/>
    </row>
    <row r="262" spans="1:12" ht="12" customHeight="1">
      <c r="A262" s="87" t="s">
        <v>776</v>
      </c>
      <c r="B262" s="372" t="s">
        <v>386</v>
      </c>
      <c r="C262" s="98"/>
      <c r="D262" s="33" t="s">
        <v>387</v>
      </c>
      <c r="E262" s="24">
        <v>1</v>
      </c>
      <c r="F262" s="1033">
        <v>20000</v>
      </c>
      <c r="G262" s="24" t="s">
        <v>1847</v>
      </c>
      <c r="H262" s="81"/>
      <c r="I262" s="1566">
        <f t="shared" si="32"/>
        <v>0</v>
      </c>
      <c r="J262" s="1500"/>
      <c r="K262" s="1421">
        <f t="shared" si="33"/>
        <v>0</v>
      </c>
      <c r="L262" s="397"/>
    </row>
    <row r="263" spans="1:12" ht="24" customHeight="1">
      <c r="A263" s="74" t="s">
        <v>641</v>
      </c>
      <c r="B263" s="372" t="s">
        <v>255</v>
      </c>
      <c r="C263" s="98"/>
      <c r="D263" s="33" t="s">
        <v>534</v>
      </c>
      <c r="E263" s="24">
        <v>1</v>
      </c>
      <c r="F263" s="1034">
        <v>20000</v>
      </c>
      <c r="G263" s="24" t="s">
        <v>1847</v>
      </c>
      <c r="H263" s="81"/>
      <c r="I263" s="1566">
        <f t="shared" si="32"/>
        <v>0</v>
      </c>
      <c r="J263" s="1500"/>
      <c r="K263" s="1421">
        <f t="shared" si="33"/>
        <v>0</v>
      </c>
      <c r="L263" s="397"/>
    </row>
    <row r="264" spans="1:12" ht="24" customHeight="1">
      <c r="A264" s="443" t="s">
        <v>925</v>
      </c>
      <c r="B264" s="429" t="s">
        <v>930</v>
      </c>
      <c r="C264" s="412"/>
      <c r="D264" s="413" t="s">
        <v>464</v>
      </c>
      <c r="E264" s="24">
        <v>1</v>
      </c>
      <c r="F264" s="1034">
        <v>20000</v>
      </c>
      <c r="G264" s="24" t="s">
        <v>1847</v>
      </c>
      <c r="H264" s="81"/>
      <c r="I264" s="1566">
        <f t="shared" si="32"/>
        <v>0</v>
      </c>
      <c r="J264" s="1500"/>
      <c r="K264" s="1421">
        <f t="shared" si="33"/>
        <v>0</v>
      </c>
      <c r="L264" s="397"/>
    </row>
    <row r="265" spans="1:12" ht="12" customHeight="1">
      <c r="A265" s="87" t="s">
        <v>781</v>
      </c>
      <c r="B265" s="166" t="s">
        <v>372</v>
      </c>
      <c r="C265" s="46"/>
      <c r="D265" s="33" t="s">
        <v>952</v>
      </c>
      <c r="E265" s="24">
        <v>1</v>
      </c>
      <c r="F265" s="109">
        <v>3</v>
      </c>
      <c r="G265" s="24" t="s">
        <v>1869</v>
      </c>
      <c r="H265" s="81"/>
      <c r="I265" s="1566">
        <f t="shared" si="32"/>
        <v>0</v>
      </c>
      <c r="J265" s="1500"/>
      <c r="K265" s="1421">
        <f t="shared" si="33"/>
        <v>0</v>
      </c>
      <c r="L265" s="397"/>
    </row>
    <row r="266" spans="1:12" ht="12" customHeight="1">
      <c r="A266" s="87" t="s">
        <v>774</v>
      </c>
      <c r="B266" s="372" t="s">
        <v>461</v>
      </c>
      <c r="C266" s="98"/>
      <c r="D266" s="33" t="s">
        <v>252</v>
      </c>
      <c r="E266" s="24">
        <v>1</v>
      </c>
      <c r="F266" s="109">
        <v>3</v>
      </c>
      <c r="G266" s="24" t="s">
        <v>1869</v>
      </c>
      <c r="H266" s="81"/>
      <c r="I266" s="1566">
        <f t="shared" si="32"/>
        <v>0</v>
      </c>
      <c r="J266" s="1500"/>
      <c r="K266" s="1421">
        <f t="shared" si="33"/>
        <v>0</v>
      </c>
      <c r="L266" s="397"/>
    </row>
    <row r="267" spans="1:12" ht="12" customHeight="1">
      <c r="A267" s="443" t="s">
        <v>773</v>
      </c>
      <c r="B267" s="372" t="s">
        <v>491</v>
      </c>
      <c r="C267" s="98"/>
      <c r="D267" s="33" t="s">
        <v>385</v>
      </c>
      <c r="E267" s="24">
        <v>1</v>
      </c>
      <c r="F267" s="109">
        <v>3</v>
      </c>
      <c r="G267" s="24" t="s">
        <v>1869</v>
      </c>
      <c r="H267" s="81"/>
      <c r="I267" s="1566">
        <f t="shared" si="32"/>
        <v>0</v>
      </c>
      <c r="J267" s="1500"/>
      <c r="K267" s="1421">
        <f t="shared" si="33"/>
        <v>0</v>
      </c>
      <c r="L267" s="397"/>
    </row>
    <row r="268" spans="1:12" ht="12" customHeight="1">
      <c r="A268" s="501"/>
      <c r="B268" s="78" t="s">
        <v>494</v>
      </c>
      <c r="C268" s="94"/>
      <c r="D268" s="78"/>
      <c r="E268" s="96"/>
      <c r="F268" s="1010"/>
      <c r="G268" s="96"/>
      <c r="H268" s="831"/>
      <c r="I268" s="1592"/>
      <c r="J268" s="1517"/>
      <c r="K268" s="1434"/>
      <c r="L268" s="397"/>
    </row>
    <row r="269" spans="1:13" s="151" customFormat="1" ht="12" customHeight="1">
      <c r="A269" s="136" t="s">
        <v>667</v>
      </c>
      <c r="B269" s="20" t="s">
        <v>391</v>
      </c>
      <c r="C269" s="1175" t="s">
        <v>301</v>
      </c>
      <c r="D269" s="942" t="s">
        <v>392</v>
      </c>
      <c r="E269" s="24"/>
      <c r="F269" s="109" t="s">
        <v>30</v>
      </c>
      <c r="G269" s="24" t="s">
        <v>30</v>
      </c>
      <c r="H269" s="81"/>
      <c r="I269" s="1574">
        <f aca="true" t="shared" si="34" ref="I269:I274">+ROUNDUP(H269*E269,0)</f>
        <v>0</v>
      </c>
      <c r="J269" s="1501"/>
      <c r="K269" s="1421">
        <f aca="true" t="shared" si="35" ref="K269:K274">+I269*J269</f>
        <v>0</v>
      </c>
      <c r="L269" s="1290" t="s">
        <v>98</v>
      </c>
      <c r="M269" s="283"/>
    </row>
    <row r="270" spans="1:13" s="151" customFormat="1" ht="12" customHeight="1">
      <c r="A270" s="136" t="s">
        <v>668</v>
      </c>
      <c r="B270" s="20" t="s">
        <v>396</v>
      </c>
      <c r="C270" s="1186"/>
      <c r="D270" s="942" t="s">
        <v>397</v>
      </c>
      <c r="E270" s="24"/>
      <c r="F270" s="109" t="s">
        <v>30</v>
      </c>
      <c r="G270" s="24" t="s">
        <v>30</v>
      </c>
      <c r="H270" s="81"/>
      <c r="I270" s="1574">
        <f t="shared" si="34"/>
        <v>0</v>
      </c>
      <c r="J270" s="1501"/>
      <c r="K270" s="1421">
        <f t="shared" si="35"/>
        <v>0</v>
      </c>
      <c r="L270" s="1291"/>
      <c r="M270" s="283"/>
    </row>
    <row r="271" spans="1:13" s="151" customFormat="1" ht="12" customHeight="1">
      <c r="A271" s="136" t="s">
        <v>669</v>
      </c>
      <c r="B271" s="20" t="s">
        <v>398</v>
      </c>
      <c r="C271" s="1186"/>
      <c r="D271" s="943" t="s">
        <v>399</v>
      </c>
      <c r="E271" s="24"/>
      <c r="F271" s="109" t="s">
        <v>30</v>
      </c>
      <c r="G271" s="24" t="s">
        <v>30</v>
      </c>
      <c r="H271" s="81"/>
      <c r="I271" s="1574">
        <f t="shared" si="34"/>
        <v>0</v>
      </c>
      <c r="J271" s="1501"/>
      <c r="K271" s="1421">
        <f t="shared" si="35"/>
        <v>0</v>
      </c>
      <c r="L271" s="1291"/>
      <c r="M271" s="283"/>
    </row>
    <row r="272" spans="1:13" s="151" customFormat="1" ht="12" customHeight="1">
      <c r="A272" s="136" t="s">
        <v>670</v>
      </c>
      <c r="B272" s="20" t="s">
        <v>268</v>
      </c>
      <c r="C272" s="1186"/>
      <c r="D272" s="943" t="s">
        <v>10</v>
      </c>
      <c r="E272" s="24"/>
      <c r="F272" s="109" t="s">
        <v>30</v>
      </c>
      <c r="G272" s="24" t="s">
        <v>30</v>
      </c>
      <c r="H272" s="81"/>
      <c r="I272" s="1574">
        <f t="shared" si="34"/>
        <v>0</v>
      </c>
      <c r="J272" s="1501"/>
      <c r="K272" s="1421">
        <f t="shared" si="35"/>
        <v>0</v>
      </c>
      <c r="L272" s="1291"/>
      <c r="M272" s="283"/>
    </row>
    <row r="273" spans="1:13" s="151" customFormat="1" ht="24" customHeight="1">
      <c r="A273" s="136" t="s">
        <v>671</v>
      </c>
      <c r="B273" s="20" t="s">
        <v>400</v>
      </c>
      <c r="C273" s="1186"/>
      <c r="D273" s="943" t="s">
        <v>401</v>
      </c>
      <c r="E273" s="24"/>
      <c r="F273" s="109" t="s">
        <v>30</v>
      </c>
      <c r="G273" s="24" t="s">
        <v>30</v>
      </c>
      <c r="H273" s="81"/>
      <c r="I273" s="1574">
        <f t="shared" si="34"/>
        <v>0</v>
      </c>
      <c r="J273" s="1501"/>
      <c r="K273" s="1421">
        <f t="shared" si="35"/>
        <v>0</v>
      </c>
      <c r="L273" s="1291"/>
      <c r="M273" s="283"/>
    </row>
    <row r="274" spans="1:13" s="151" customFormat="1" ht="12" customHeight="1">
      <c r="A274" s="136" t="s">
        <v>672</v>
      </c>
      <c r="B274" s="27" t="s">
        <v>402</v>
      </c>
      <c r="C274" s="1176"/>
      <c r="D274" s="943" t="s">
        <v>9</v>
      </c>
      <c r="E274" s="24"/>
      <c r="F274" s="109" t="s">
        <v>30</v>
      </c>
      <c r="G274" s="24" t="s">
        <v>30</v>
      </c>
      <c r="H274" s="81"/>
      <c r="I274" s="1574">
        <f t="shared" si="34"/>
        <v>0</v>
      </c>
      <c r="J274" s="1501"/>
      <c r="K274" s="1421">
        <f t="shared" si="35"/>
        <v>0</v>
      </c>
      <c r="L274" s="1292"/>
      <c r="M274" s="283"/>
    </row>
    <row r="275" spans="1:13" s="1" customFormat="1" ht="12" customHeight="1">
      <c r="A275" s="268"/>
      <c r="B275" s="38" t="s">
        <v>495</v>
      </c>
      <c r="C275" s="37"/>
      <c r="D275" s="38"/>
      <c r="E275" s="40"/>
      <c r="F275" s="164"/>
      <c r="G275" s="40"/>
      <c r="H275" s="82"/>
      <c r="I275" s="1576"/>
      <c r="J275" s="1478"/>
      <c r="K275" s="1422"/>
      <c r="L275" s="476"/>
      <c r="M275" s="561"/>
    </row>
    <row r="276" spans="1:13" s="105" customFormat="1" ht="24" customHeight="1">
      <c r="A276" s="228" t="s">
        <v>1090</v>
      </c>
      <c r="B276" s="140" t="s">
        <v>611</v>
      </c>
      <c r="C276" s="143"/>
      <c r="D276" s="279" t="s">
        <v>740</v>
      </c>
      <c r="E276" s="178" t="s">
        <v>395</v>
      </c>
      <c r="F276" s="818" t="s">
        <v>261</v>
      </c>
      <c r="G276" s="178" t="s">
        <v>261</v>
      </c>
      <c r="H276" s="859"/>
      <c r="I276" s="1574">
        <f aca="true" t="shared" si="36" ref="I276:I285">+ROUNDUP(H276*E276,0)</f>
        <v>0</v>
      </c>
      <c r="J276" s="1501"/>
      <c r="K276" s="1421">
        <f aca="true" t="shared" si="37" ref="K276:K285">+I276*J276</f>
        <v>0</v>
      </c>
      <c r="L276" s="575"/>
      <c r="M276" s="362"/>
    </row>
    <row r="277" spans="1:13" s="105" customFormat="1" ht="12" customHeight="1">
      <c r="A277" s="136" t="s">
        <v>656</v>
      </c>
      <c r="B277" s="140" t="s">
        <v>605</v>
      </c>
      <c r="C277" s="1134" t="s">
        <v>301</v>
      </c>
      <c r="D277" s="144" t="s">
        <v>406</v>
      </c>
      <c r="E277" s="23">
        <v>1</v>
      </c>
      <c r="F277" s="1001" t="s">
        <v>14</v>
      </c>
      <c r="G277" s="23" t="s">
        <v>14</v>
      </c>
      <c r="H277" s="835"/>
      <c r="I277" s="1574">
        <f t="shared" si="36"/>
        <v>0</v>
      </c>
      <c r="J277" s="1501"/>
      <c r="K277" s="1421">
        <f t="shared" si="37"/>
        <v>0</v>
      </c>
      <c r="L277" s="1245" t="s">
        <v>1409</v>
      </c>
      <c r="M277" s="363"/>
    </row>
    <row r="278" spans="1:13" s="105" customFormat="1" ht="12" customHeight="1">
      <c r="A278" s="136" t="s">
        <v>657</v>
      </c>
      <c r="B278" s="119" t="s">
        <v>522</v>
      </c>
      <c r="C278" s="1135"/>
      <c r="D278" s="144" t="s">
        <v>404</v>
      </c>
      <c r="E278" s="23"/>
      <c r="F278" s="1001" t="s">
        <v>14</v>
      </c>
      <c r="G278" s="23" t="s">
        <v>14</v>
      </c>
      <c r="H278" s="835"/>
      <c r="I278" s="1574">
        <f t="shared" si="36"/>
        <v>0</v>
      </c>
      <c r="J278" s="1501"/>
      <c r="K278" s="1421">
        <f t="shared" si="37"/>
        <v>0</v>
      </c>
      <c r="L278" s="1246"/>
      <c r="M278" s="363"/>
    </row>
    <row r="279" spans="1:13" s="105" customFormat="1" ht="24" customHeight="1">
      <c r="A279" s="136" t="s">
        <v>658</v>
      </c>
      <c r="B279" s="140" t="s">
        <v>1452</v>
      </c>
      <c r="C279" s="143" t="s">
        <v>616</v>
      </c>
      <c r="D279" s="144" t="s">
        <v>606</v>
      </c>
      <c r="E279" s="23"/>
      <c r="F279" s="1001" t="s">
        <v>14</v>
      </c>
      <c r="G279" s="23" t="s">
        <v>14</v>
      </c>
      <c r="H279" s="835"/>
      <c r="I279" s="1574">
        <f t="shared" si="36"/>
        <v>0</v>
      </c>
      <c r="J279" s="1501"/>
      <c r="K279" s="1421">
        <f t="shared" si="37"/>
        <v>0</v>
      </c>
      <c r="L279" s="1246"/>
      <c r="M279" s="363"/>
    </row>
    <row r="280" spans="1:13" s="105" customFormat="1" ht="24" customHeight="1">
      <c r="A280" s="136" t="s">
        <v>659</v>
      </c>
      <c r="B280" s="140" t="s">
        <v>614</v>
      </c>
      <c r="C280" s="204" t="s">
        <v>1091</v>
      </c>
      <c r="D280" s="144" t="s">
        <v>615</v>
      </c>
      <c r="E280" s="23"/>
      <c r="F280" s="1001" t="s">
        <v>14</v>
      </c>
      <c r="G280" s="23" t="s">
        <v>14</v>
      </c>
      <c r="H280" s="835"/>
      <c r="I280" s="1574">
        <f t="shared" si="36"/>
        <v>0</v>
      </c>
      <c r="J280" s="1501"/>
      <c r="K280" s="1421">
        <f t="shared" si="37"/>
        <v>0</v>
      </c>
      <c r="L280" s="1246"/>
      <c r="M280" s="363"/>
    </row>
    <row r="281" spans="1:13" s="105" customFormat="1" ht="12" customHeight="1">
      <c r="A281" s="136" t="s">
        <v>660</v>
      </c>
      <c r="B281" s="119" t="s">
        <v>80</v>
      </c>
      <c r="C281" s="1122" t="s">
        <v>301</v>
      </c>
      <c r="D281" s="144" t="s">
        <v>404</v>
      </c>
      <c r="E281" s="23"/>
      <c r="F281" s="1001" t="s">
        <v>14</v>
      </c>
      <c r="G281" s="23" t="s">
        <v>14</v>
      </c>
      <c r="H281" s="835"/>
      <c r="I281" s="1574">
        <f t="shared" si="36"/>
        <v>0</v>
      </c>
      <c r="J281" s="1501"/>
      <c r="K281" s="1421">
        <f t="shared" si="37"/>
        <v>0</v>
      </c>
      <c r="L281" s="1246"/>
      <c r="M281" s="363"/>
    </row>
    <row r="282" spans="1:13" s="105" customFormat="1" ht="12" customHeight="1">
      <c r="A282" s="136" t="s">
        <v>661</v>
      </c>
      <c r="B282" s="119" t="s">
        <v>607</v>
      </c>
      <c r="C282" s="1123"/>
      <c r="D282" s="144" t="s">
        <v>404</v>
      </c>
      <c r="E282" s="23"/>
      <c r="F282" s="1001" t="s">
        <v>14</v>
      </c>
      <c r="G282" s="23" t="s">
        <v>14</v>
      </c>
      <c r="H282" s="835"/>
      <c r="I282" s="1574">
        <f t="shared" si="36"/>
        <v>0</v>
      </c>
      <c r="J282" s="1501"/>
      <c r="K282" s="1421">
        <f t="shared" si="37"/>
        <v>0</v>
      </c>
      <c r="L282" s="1246"/>
      <c r="M282" s="363"/>
    </row>
    <row r="283" spans="1:13" s="105" customFormat="1" ht="12" customHeight="1">
      <c r="A283" s="136" t="s">
        <v>662</v>
      </c>
      <c r="B283" s="140" t="s">
        <v>1667</v>
      </c>
      <c r="C283" s="1123"/>
      <c r="D283" s="144" t="s">
        <v>404</v>
      </c>
      <c r="E283" s="23"/>
      <c r="F283" s="1001" t="s">
        <v>14</v>
      </c>
      <c r="G283" s="23" t="s">
        <v>14</v>
      </c>
      <c r="H283" s="835"/>
      <c r="I283" s="1574">
        <f t="shared" si="36"/>
        <v>0</v>
      </c>
      <c r="J283" s="1501"/>
      <c r="K283" s="1421">
        <f t="shared" si="37"/>
        <v>0</v>
      </c>
      <c r="L283" s="1246"/>
      <c r="M283" s="362"/>
    </row>
    <row r="284" spans="1:13" s="105" customFormat="1" ht="12" customHeight="1">
      <c r="A284" s="136" t="s">
        <v>663</v>
      </c>
      <c r="B284" s="119" t="s">
        <v>521</v>
      </c>
      <c r="C284" s="1123"/>
      <c r="D284" s="144" t="s">
        <v>405</v>
      </c>
      <c r="E284" s="23">
        <v>1</v>
      </c>
      <c r="F284" s="1001" t="s">
        <v>14</v>
      </c>
      <c r="G284" s="23" t="s">
        <v>14</v>
      </c>
      <c r="H284" s="835"/>
      <c r="I284" s="1574">
        <f t="shared" si="36"/>
        <v>0</v>
      </c>
      <c r="J284" s="1501"/>
      <c r="K284" s="1421">
        <f t="shared" si="37"/>
        <v>0</v>
      </c>
      <c r="L284" s="1246"/>
      <c r="M284" s="362"/>
    </row>
    <row r="285" spans="1:13" s="105" customFormat="1" ht="12" customHeight="1">
      <c r="A285" s="136" t="s">
        <v>664</v>
      </c>
      <c r="B285" s="119" t="s">
        <v>407</v>
      </c>
      <c r="C285" s="1124"/>
      <c r="D285" s="446" t="s">
        <v>405</v>
      </c>
      <c r="E285" s="23">
        <v>1</v>
      </c>
      <c r="F285" s="1001" t="s">
        <v>14</v>
      </c>
      <c r="G285" s="23" t="s">
        <v>14</v>
      </c>
      <c r="H285" s="835"/>
      <c r="I285" s="1574">
        <f t="shared" si="36"/>
        <v>0</v>
      </c>
      <c r="J285" s="1501"/>
      <c r="K285" s="1421">
        <f t="shared" si="37"/>
        <v>0</v>
      </c>
      <c r="L285" s="1247"/>
      <c r="M285" s="362"/>
    </row>
    <row r="286" spans="1:12" ht="12" customHeight="1">
      <c r="A286" s="501"/>
      <c r="B286" s="78" t="s">
        <v>496</v>
      </c>
      <c r="C286" s="94"/>
      <c r="D286" s="78"/>
      <c r="E286" s="96"/>
      <c r="F286" s="1010"/>
      <c r="G286" s="96"/>
      <c r="H286" s="831"/>
      <c r="I286" s="1592"/>
      <c r="J286" s="1517"/>
      <c r="K286" s="1434"/>
      <c r="L286" s="397"/>
    </row>
    <row r="287" spans="1:13" s="1" customFormat="1" ht="12" customHeight="1">
      <c r="A287" s="228" t="s">
        <v>1090</v>
      </c>
      <c r="B287" s="169" t="s">
        <v>610</v>
      </c>
      <c r="C287" s="46"/>
      <c r="D287" s="29"/>
      <c r="E287" s="24"/>
      <c r="F287" s="109"/>
      <c r="G287" s="24"/>
      <c r="H287" s="81"/>
      <c r="I287" s="1575"/>
      <c r="J287" s="1480"/>
      <c r="K287" s="1423"/>
      <c r="L287" s="117"/>
      <c r="M287" s="561"/>
    </row>
    <row r="288" spans="1:12" ht="12" customHeight="1">
      <c r="A288" s="87" t="s">
        <v>660</v>
      </c>
      <c r="B288" s="167" t="s">
        <v>497</v>
      </c>
      <c r="C288" s="28"/>
      <c r="D288" s="29" t="s">
        <v>404</v>
      </c>
      <c r="E288" s="24">
        <v>1</v>
      </c>
      <c r="F288" s="109" t="s">
        <v>261</v>
      </c>
      <c r="G288" s="24" t="s">
        <v>261</v>
      </c>
      <c r="H288" s="81"/>
      <c r="I288" s="1574">
        <f aca="true" t="shared" si="38" ref="I288:I294">+ROUNDUP(H288*E288,0)</f>
        <v>0</v>
      </c>
      <c r="J288" s="1501"/>
      <c r="K288" s="1421">
        <f aca="true" t="shared" si="39" ref="K288:K294">+I288*J288</f>
        <v>0</v>
      </c>
      <c r="L288" s="397"/>
    </row>
    <row r="289" spans="1:12" ht="12" customHeight="1">
      <c r="A289" s="87" t="s">
        <v>661</v>
      </c>
      <c r="B289" s="167" t="s">
        <v>498</v>
      </c>
      <c r="C289" s="28"/>
      <c r="D289" s="29" t="s">
        <v>404</v>
      </c>
      <c r="E289" s="24">
        <v>1</v>
      </c>
      <c r="F289" s="109" t="s">
        <v>261</v>
      </c>
      <c r="G289" s="24" t="s">
        <v>261</v>
      </c>
      <c r="H289" s="81"/>
      <c r="I289" s="1574">
        <f t="shared" si="38"/>
        <v>0</v>
      </c>
      <c r="J289" s="1501"/>
      <c r="K289" s="1421">
        <f t="shared" si="39"/>
        <v>0</v>
      </c>
      <c r="L289" s="397"/>
    </row>
    <row r="290" spans="1:12" ht="12" customHeight="1">
      <c r="A290" s="87" t="s">
        <v>1010</v>
      </c>
      <c r="B290" s="167" t="s">
        <v>499</v>
      </c>
      <c r="C290" s="28"/>
      <c r="D290" s="29" t="s">
        <v>500</v>
      </c>
      <c r="E290" s="24">
        <v>1</v>
      </c>
      <c r="F290" s="109" t="s">
        <v>261</v>
      </c>
      <c r="G290" s="24" t="s">
        <v>261</v>
      </c>
      <c r="H290" s="81"/>
      <c r="I290" s="1574">
        <f t="shared" si="38"/>
        <v>0</v>
      </c>
      <c r="J290" s="1501"/>
      <c r="K290" s="1421">
        <f t="shared" si="39"/>
        <v>0</v>
      </c>
      <c r="L290" s="397"/>
    </row>
    <row r="291" spans="1:12" ht="12" customHeight="1">
      <c r="A291" s="87" t="s">
        <v>1011</v>
      </c>
      <c r="B291" s="167" t="s">
        <v>501</v>
      </c>
      <c r="C291" s="28"/>
      <c r="D291" s="29" t="s">
        <v>502</v>
      </c>
      <c r="E291" s="24">
        <v>1</v>
      </c>
      <c r="F291" s="109" t="s">
        <v>261</v>
      </c>
      <c r="G291" s="24" t="s">
        <v>261</v>
      </c>
      <c r="H291" s="81"/>
      <c r="I291" s="1574">
        <f t="shared" si="38"/>
        <v>0</v>
      </c>
      <c r="J291" s="1501"/>
      <c r="K291" s="1421">
        <f t="shared" si="39"/>
        <v>0</v>
      </c>
      <c r="L291" s="397"/>
    </row>
    <row r="292" spans="1:12" ht="12" customHeight="1">
      <c r="A292" s="87" t="s">
        <v>657</v>
      </c>
      <c r="B292" s="167" t="s">
        <v>503</v>
      </c>
      <c r="C292" s="28"/>
      <c r="D292" s="29" t="s">
        <v>404</v>
      </c>
      <c r="E292" s="24">
        <v>1</v>
      </c>
      <c r="F292" s="109" t="s">
        <v>261</v>
      </c>
      <c r="G292" s="24" t="s">
        <v>261</v>
      </c>
      <c r="H292" s="81"/>
      <c r="I292" s="1574">
        <f t="shared" si="38"/>
        <v>0</v>
      </c>
      <c r="J292" s="1501"/>
      <c r="K292" s="1421">
        <f t="shared" si="39"/>
        <v>0</v>
      </c>
      <c r="L292" s="397"/>
    </row>
    <row r="293" spans="1:12" ht="24" customHeight="1">
      <c r="A293" s="87" t="s">
        <v>1012</v>
      </c>
      <c r="B293" s="167" t="s">
        <v>504</v>
      </c>
      <c r="C293" s="28"/>
      <c r="D293" s="121" t="s">
        <v>1198</v>
      </c>
      <c r="E293" s="24">
        <v>1</v>
      </c>
      <c r="F293" s="109" t="s">
        <v>261</v>
      </c>
      <c r="G293" s="24" t="s">
        <v>261</v>
      </c>
      <c r="H293" s="81"/>
      <c r="I293" s="1574">
        <f t="shared" si="38"/>
        <v>0</v>
      </c>
      <c r="J293" s="1501"/>
      <c r="K293" s="1421">
        <f t="shared" si="39"/>
        <v>0</v>
      </c>
      <c r="L293" s="397"/>
    </row>
    <row r="294" spans="1:12" ht="12" customHeight="1">
      <c r="A294" s="87" t="s">
        <v>663</v>
      </c>
      <c r="B294" s="167" t="s">
        <v>505</v>
      </c>
      <c r="C294" s="28"/>
      <c r="D294" s="29" t="s">
        <v>1053</v>
      </c>
      <c r="E294" s="24">
        <v>1</v>
      </c>
      <c r="F294" s="109" t="s">
        <v>261</v>
      </c>
      <c r="G294" s="24" t="s">
        <v>261</v>
      </c>
      <c r="H294" s="81"/>
      <c r="I294" s="1574">
        <f t="shared" si="38"/>
        <v>0</v>
      </c>
      <c r="J294" s="1501"/>
      <c r="K294" s="1421">
        <f t="shared" si="39"/>
        <v>0</v>
      </c>
      <c r="L294" s="397"/>
    </row>
    <row r="295" spans="1:13" s="152" customFormat="1" ht="12" customHeight="1">
      <c r="A295" s="481"/>
      <c r="B295" s="181" t="s">
        <v>506</v>
      </c>
      <c r="C295" s="180"/>
      <c r="D295" s="181"/>
      <c r="E295" s="182"/>
      <c r="F295" s="1002"/>
      <c r="G295" s="182"/>
      <c r="H295" s="813"/>
      <c r="I295" s="1601"/>
      <c r="J295" s="1484"/>
      <c r="K295" s="1424"/>
      <c r="L295" s="400"/>
      <c r="M295" s="567"/>
    </row>
    <row r="296" spans="1:12" ht="48" customHeight="1">
      <c r="A296" s="87">
        <v>3016</v>
      </c>
      <c r="B296" s="167" t="s">
        <v>507</v>
      </c>
      <c r="C296" s="28" t="s">
        <v>301</v>
      </c>
      <c r="D296" s="33"/>
      <c r="E296" s="54">
        <v>1</v>
      </c>
      <c r="F296" s="384" t="s">
        <v>1462</v>
      </c>
      <c r="G296" s="851" t="s">
        <v>1462</v>
      </c>
      <c r="H296" s="667"/>
      <c r="I296" s="1574">
        <f>+ROUNDUP(H296*E296,0)</f>
        <v>0</v>
      </c>
      <c r="J296" s="1501"/>
      <c r="K296" s="1421">
        <f>+I296*J296</f>
        <v>0</v>
      </c>
      <c r="L296" s="777" t="s">
        <v>1585</v>
      </c>
    </row>
    <row r="297" spans="1:13" s="152" customFormat="1" ht="12" customHeight="1">
      <c r="A297" s="165"/>
      <c r="B297" s="181" t="s">
        <v>508</v>
      </c>
      <c r="C297" s="180"/>
      <c r="D297" s="181"/>
      <c r="E297" s="182"/>
      <c r="F297" s="1002"/>
      <c r="G297" s="182"/>
      <c r="H297" s="813"/>
      <c r="I297" s="1601"/>
      <c r="J297" s="1484"/>
      <c r="K297" s="1424"/>
      <c r="L297" s="400"/>
      <c r="M297" s="567"/>
    </row>
    <row r="298" spans="1:12" ht="12" customHeight="1">
      <c r="A298" s="87" t="s">
        <v>1013</v>
      </c>
      <c r="B298" s="167" t="s">
        <v>509</v>
      </c>
      <c r="C298" s="28" t="s">
        <v>301</v>
      </c>
      <c r="D298" s="33" t="s">
        <v>1054</v>
      </c>
      <c r="E298" s="54"/>
      <c r="F298" s="384"/>
      <c r="G298" s="54"/>
      <c r="H298" s="667"/>
      <c r="I298" s="1598"/>
      <c r="J298" s="1522"/>
      <c r="K298" s="1446"/>
      <c r="L298" s="378" t="s">
        <v>510</v>
      </c>
    </row>
    <row r="299" spans="1:12" ht="12" customHeight="1">
      <c r="A299" s="87"/>
      <c r="B299" s="80" t="s">
        <v>1055</v>
      </c>
      <c r="C299" s="28"/>
      <c r="D299" s="59"/>
      <c r="E299" s="54"/>
      <c r="F299" s="384"/>
      <c r="G299" s="54"/>
      <c r="H299" s="667"/>
      <c r="I299" s="1598"/>
      <c r="J299" s="1522"/>
      <c r="K299" s="1446"/>
      <c r="L299" s="378"/>
    </row>
    <row r="300" spans="1:12" ht="12" customHeight="1">
      <c r="A300" s="87" t="s">
        <v>1013</v>
      </c>
      <c r="B300" s="167" t="s">
        <v>509</v>
      </c>
      <c r="C300" s="28" t="s">
        <v>301</v>
      </c>
      <c r="D300" s="33" t="s">
        <v>1054</v>
      </c>
      <c r="E300" s="54">
        <v>1</v>
      </c>
      <c r="F300" s="384" t="s">
        <v>1463</v>
      </c>
      <c r="G300" s="851" t="s">
        <v>1463</v>
      </c>
      <c r="H300" s="667"/>
      <c r="I300" s="1574">
        <f>+ROUNDUP(H300*E300,0)</f>
        <v>0</v>
      </c>
      <c r="J300" s="1501"/>
      <c r="K300" s="1421">
        <f>+I300*J300</f>
        <v>0</v>
      </c>
      <c r="L300" s="378" t="s">
        <v>1056</v>
      </c>
    </row>
    <row r="301" spans="1:12" ht="12" customHeight="1">
      <c r="A301" s="87" t="s">
        <v>651</v>
      </c>
      <c r="B301" s="166" t="s">
        <v>467</v>
      </c>
      <c r="C301" s="46"/>
      <c r="D301" s="941" t="s">
        <v>533</v>
      </c>
      <c r="E301" s="393">
        <v>10</v>
      </c>
      <c r="F301" s="1038" t="s">
        <v>1830</v>
      </c>
      <c r="G301" s="1075" t="s">
        <v>1830</v>
      </c>
      <c r="H301" s="860"/>
      <c r="I301" s="1574">
        <f>+ROUNDUP(H301*E301,0)</f>
        <v>0</v>
      </c>
      <c r="J301" s="1501"/>
      <c r="K301" s="1421">
        <f>+I301*J301</f>
        <v>0</v>
      </c>
      <c r="L301" s="398"/>
    </row>
    <row r="302" spans="1:12" ht="12" customHeight="1">
      <c r="A302" s="501"/>
      <c r="B302" s="78" t="s">
        <v>1057</v>
      </c>
      <c r="C302" s="94"/>
      <c r="D302" s="78"/>
      <c r="E302" s="96"/>
      <c r="F302" s="1010"/>
      <c r="G302" s="96"/>
      <c r="H302" s="831"/>
      <c r="I302" s="1592"/>
      <c r="J302" s="1517"/>
      <c r="K302" s="1434"/>
      <c r="L302" s="398"/>
    </row>
    <row r="303" spans="1:12" ht="12" customHeight="1">
      <c r="A303" s="87">
        <v>3001</v>
      </c>
      <c r="B303" s="372" t="s">
        <v>288</v>
      </c>
      <c r="C303" s="98"/>
      <c r="D303" s="173" t="s">
        <v>531</v>
      </c>
      <c r="E303" s="54">
        <v>1</v>
      </c>
      <c r="F303" s="384" t="s">
        <v>286</v>
      </c>
      <c r="G303" s="851" t="s">
        <v>286</v>
      </c>
      <c r="H303" s="667"/>
      <c r="I303" s="1574">
        <f>+ROUNDUP(H303*E303,0)</f>
        <v>0</v>
      </c>
      <c r="J303" s="1501"/>
      <c r="K303" s="1421">
        <f aca="true" t="shared" si="40" ref="K303:K308">+I303*J303</f>
        <v>0</v>
      </c>
      <c r="L303" s="377"/>
    </row>
    <row r="304" spans="1:12" ht="12" customHeight="1">
      <c r="A304" s="87" t="s">
        <v>714</v>
      </c>
      <c r="B304" s="372" t="s">
        <v>511</v>
      </c>
      <c r="C304" s="98"/>
      <c r="D304" s="33" t="s">
        <v>251</v>
      </c>
      <c r="E304" s="54">
        <v>2</v>
      </c>
      <c r="F304" s="858" t="s">
        <v>1371</v>
      </c>
      <c r="G304" s="54" t="s">
        <v>1371</v>
      </c>
      <c r="H304" s="667"/>
      <c r="I304" s="1574">
        <f>+ROUNDUP(H304*E304,0)</f>
        <v>0</v>
      </c>
      <c r="J304" s="1501"/>
      <c r="K304" s="1421">
        <f t="shared" si="40"/>
        <v>0</v>
      </c>
      <c r="L304" s="406"/>
    </row>
    <row r="305" spans="1:12" ht="12" customHeight="1">
      <c r="A305" s="443" t="s">
        <v>926</v>
      </c>
      <c r="B305" s="372" t="s">
        <v>139</v>
      </c>
      <c r="C305" s="98"/>
      <c r="D305" s="33" t="s">
        <v>466</v>
      </c>
      <c r="E305" s="54">
        <v>1</v>
      </c>
      <c r="F305" s="384" t="s">
        <v>19</v>
      </c>
      <c r="G305" s="851" t="s">
        <v>19</v>
      </c>
      <c r="H305" s="667"/>
      <c r="I305" s="1574">
        <f>+ROUNDUP(H305*E305,0)</f>
        <v>0</v>
      </c>
      <c r="J305" s="1501"/>
      <c r="K305" s="1421">
        <f t="shared" si="40"/>
        <v>0</v>
      </c>
      <c r="L305" s="377"/>
    </row>
    <row r="306" spans="1:12" ht="12" customHeight="1">
      <c r="A306" s="87" t="s">
        <v>674</v>
      </c>
      <c r="B306" s="167" t="s">
        <v>955</v>
      </c>
      <c r="C306" s="28"/>
      <c r="D306" s="423" t="s">
        <v>1120</v>
      </c>
      <c r="E306" s="24">
        <v>1</v>
      </c>
      <c r="F306" s="109" t="s">
        <v>1457</v>
      </c>
      <c r="G306" s="24" t="s">
        <v>1457</v>
      </c>
      <c r="H306" s="81"/>
      <c r="I306" s="1574">
        <f>+ROUNDUP(H306*E306,0)</f>
        <v>0</v>
      </c>
      <c r="J306" s="1501"/>
      <c r="K306" s="1421">
        <f t="shared" si="40"/>
        <v>0</v>
      </c>
      <c r="L306" s="117"/>
    </row>
    <row r="307" spans="1:12" ht="12" customHeight="1">
      <c r="A307" s="87" t="s">
        <v>1828</v>
      </c>
      <c r="B307" s="166" t="s">
        <v>3</v>
      </c>
      <c r="C307" s="46"/>
      <c r="D307" s="413" t="s">
        <v>1123</v>
      </c>
      <c r="E307" s="24">
        <v>2</v>
      </c>
      <c r="F307" s="109" t="s">
        <v>477</v>
      </c>
      <c r="G307" s="24" t="s">
        <v>477</v>
      </c>
      <c r="H307" s="81"/>
      <c r="I307" s="1574">
        <f>+ROUNDUP(H307*E307,0)</f>
        <v>0</v>
      </c>
      <c r="J307" s="1501"/>
      <c r="K307" s="1421">
        <f t="shared" si="40"/>
        <v>0</v>
      </c>
      <c r="L307" s="117"/>
    </row>
    <row r="308" spans="1:12" ht="12" customHeight="1">
      <c r="A308" s="87" t="s">
        <v>1013</v>
      </c>
      <c r="B308" s="167" t="s">
        <v>509</v>
      </c>
      <c r="C308" s="28" t="s">
        <v>301</v>
      </c>
      <c r="D308" s="33" t="s">
        <v>1054</v>
      </c>
      <c r="E308" s="54">
        <v>1</v>
      </c>
      <c r="F308" s="1033">
        <v>1000</v>
      </c>
      <c r="G308" s="1075" t="s">
        <v>1847</v>
      </c>
      <c r="H308" s="667"/>
      <c r="I308" s="1566">
        <f>+ROUNDUP(H308/F308,0)*E308</f>
        <v>0</v>
      </c>
      <c r="J308" s="1500"/>
      <c r="K308" s="1421">
        <f t="shared" si="40"/>
        <v>0</v>
      </c>
      <c r="L308" s="378" t="s">
        <v>1058</v>
      </c>
    </row>
    <row r="309" spans="1:12" ht="12" customHeight="1">
      <c r="A309" s="87"/>
      <c r="B309" s="78" t="s">
        <v>1079</v>
      </c>
      <c r="C309" s="94"/>
      <c r="D309" s="78"/>
      <c r="E309" s="96"/>
      <c r="F309" s="1010"/>
      <c r="G309" s="96"/>
      <c r="H309" s="831"/>
      <c r="I309" s="1592"/>
      <c r="J309" s="1517"/>
      <c r="K309" s="1434"/>
      <c r="L309" s="397"/>
    </row>
    <row r="310" spans="1:12" ht="12" customHeight="1">
      <c r="A310" s="87" t="s">
        <v>651</v>
      </c>
      <c r="B310" s="372" t="s">
        <v>512</v>
      </c>
      <c r="C310" s="98"/>
      <c r="D310" s="173" t="s">
        <v>533</v>
      </c>
      <c r="E310" s="393">
        <v>1</v>
      </c>
      <c r="F310" s="1033">
        <v>1000</v>
      </c>
      <c r="G310" s="1075" t="s">
        <v>1839</v>
      </c>
      <c r="H310" s="860"/>
      <c r="I310" s="1566">
        <f>+ROUNDUP(H310/F310,0)*E310</f>
        <v>0</v>
      </c>
      <c r="J310" s="1500"/>
      <c r="K310" s="1421">
        <f>+I310*J310</f>
        <v>0</v>
      </c>
      <c r="L310" s="406"/>
    </row>
    <row r="311" spans="1:13" s="370" customFormat="1" ht="12" customHeight="1">
      <c r="A311" s="501"/>
      <c r="B311" s="60" t="s">
        <v>1080</v>
      </c>
      <c r="C311" s="467"/>
      <c r="D311" s="461"/>
      <c r="E311" s="466"/>
      <c r="F311" s="1049"/>
      <c r="G311" s="466"/>
      <c r="H311" s="869"/>
      <c r="I311" s="1602"/>
      <c r="J311" s="1524"/>
      <c r="K311" s="1449"/>
      <c r="L311" s="468"/>
      <c r="M311" s="562"/>
    </row>
    <row r="312" spans="1:13" s="370" customFormat="1" ht="12" customHeight="1">
      <c r="A312" s="87" t="s">
        <v>1032</v>
      </c>
      <c r="B312" s="64" t="s">
        <v>992</v>
      </c>
      <c r="C312" s="61"/>
      <c r="D312" s="941" t="s">
        <v>1033</v>
      </c>
      <c r="E312" s="54">
        <v>3</v>
      </c>
      <c r="F312" s="1033">
        <v>5000</v>
      </c>
      <c r="G312" s="1075" t="s">
        <v>1839</v>
      </c>
      <c r="H312" s="667"/>
      <c r="I312" s="1566">
        <f>+ROUNDUP(H312/F312,0)*E312</f>
        <v>0</v>
      </c>
      <c r="J312" s="1500"/>
      <c r="K312" s="1421">
        <f>+I312*J312</f>
        <v>0</v>
      </c>
      <c r="L312" s="468"/>
      <c r="M312" s="562"/>
    </row>
    <row r="313" spans="1:12" ht="12" customHeight="1">
      <c r="A313" s="501"/>
      <c r="B313" s="60" t="s">
        <v>1625</v>
      </c>
      <c r="C313" s="103"/>
      <c r="D313" s="60"/>
      <c r="E313" s="380"/>
      <c r="F313" s="1050"/>
      <c r="G313" s="380"/>
      <c r="H313" s="66"/>
      <c r="I313" s="1603"/>
      <c r="J313" s="1525"/>
      <c r="K313" s="1450"/>
      <c r="L313" s="399"/>
    </row>
    <row r="314" spans="1:12" ht="12" customHeight="1">
      <c r="A314" s="501"/>
      <c r="B314" s="60" t="s">
        <v>1017</v>
      </c>
      <c r="C314" s="103"/>
      <c r="D314" s="71"/>
      <c r="E314" s="104"/>
      <c r="F314" s="1013"/>
      <c r="G314" s="104"/>
      <c r="H314" s="664"/>
      <c r="I314" s="1591"/>
      <c r="J314" s="1520"/>
      <c r="K314" s="1435"/>
      <c r="L314" s="376"/>
    </row>
    <row r="315" spans="1:12" ht="12" customHeight="1">
      <c r="A315" s="501"/>
      <c r="B315" s="60" t="s">
        <v>1626</v>
      </c>
      <c r="C315" s="103"/>
      <c r="D315" s="60"/>
      <c r="E315" s="380"/>
      <c r="F315" s="1050"/>
      <c r="G315" s="380"/>
      <c r="H315" s="66"/>
      <c r="I315" s="1603"/>
      <c r="J315" s="1525"/>
      <c r="K315" s="1450"/>
      <c r="L315" s="399"/>
    </row>
    <row r="316" spans="1:13" s="1" customFormat="1" ht="12" customHeight="1">
      <c r="A316" s="228" t="s">
        <v>1090</v>
      </c>
      <c r="B316" s="169" t="s">
        <v>610</v>
      </c>
      <c r="C316" s="28"/>
      <c r="D316" s="29"/>
      <c r="E316" s="424">
        <v>1</v>
      </c>
      <c r="F316" s="1032" t="s">
        <v>30</v>
      </c>
      <c r="G316" s="424" t="s">
        <v>30</v>
      </c>
      <c r="H316" s="867"/>
      <c r="I316" s="1574">
        <f aca="true" t="shared" si="41" ref="I316:I328">+ROUNDUP(H316*E316,0)</f>
        <v>0</v>
      </c>
      <c r="J316" s="1501"/>
      <c r="K316" s="1421">
        <f aca="true" t="shared" si="42" ref="K316:K328">+I316*J316</f>
        <v>0</v>
      </c>
      <c r="L316" s="117"/>
      <c r="M316" s="561"/>
    </row>
    <row r="317" spans="1:12" ht="12" customHeight="1">
      <c r="A317" s="87">
        <v>2000</v>
      </c>
      <c r="B317" s="372" t="s">
        <v>457</v>
      </c>
      <c r="C317" s="98"/>
      <c r="D317" s="413" t="s">
        <v>531</v>
      </c>
      <c r="E317" s="54">
        <v>1</v>
      </c>
      <c r="F317" s="384" t="s">
        <v>286</v>
      </c>
      <c r="G317" s="851" t="s">
        <v>286</v>
      </c>
      <c r="H317" s="667"/>
      <c r="I317" s="1574">
        <f t="shared" si="41"/>
        <v>0</v>
      </c>
      <c r="J317" s="1501"/>
      <c r="K317" s="1421">
        <f t="shared" si="42"/>
        <v>0</v>
      </c>
      <c r="L317" s="117"/>
    </row>
    <row r="318" spans="1:12" ht="12" customHeight="1">
      <c r="A318" s="87" t="s">
        <v>774</v>
      </c>
      <c r="B318" s="372" t="s">
        <v>461</v>
      </c>
      <c r="C318" s="98"/>
      <c r="D318" s="33" t="s">
        <v>252</v>
      </c>
      <c r="E318" s="54">
        <v>1</v>
      </c>
      <c r="F318" s="1041" t="s">
        <v>261</v>
      </c>
      <c r="G318" s="379" t="s">
        <v>261</v>
      </c>
      <c r="H318" s="667"/>
      <c r="I318" s="1574">
        <f t="shared" si="41"/>
        <v>0</v>
      </c>
      <c r="J318" s="1501"/>
      <c r="K318" s="1421">
        <f t="shared" si="42"/>
        <v>0</v>
      </c>
      <c r="L318" s="388"/>
    </row>
    <row r="319" spans="1:13" s="152" customFormat="1" ht="12" customHeight="1">
      <c r="A319" s="165" t="s">
        <v>776</v>
      </c>
      <c r="B319" s="76" t="s">
        <v>386</v>
      </c>
      <c r="C319" s="487"/>
      <c r="D319" s="173" t="s">
        <v>387</v>
      </c>
      <c r="E319" s="178">
        <v>1</v>
      </c>
      <c r="F319" s="1051" t="s">
        <v>1458</v>
      </c>
      <c r="G319" s="693" t="s">
        <v>1458</v>
      </c>
      <c r="H319" s="859"/>
      <c r="I319" s="1574">
        <f t="shared" si="41"/>
        <v>0</v>
      </c>
      <c r="J319" s="1501"/>
      <c r="K319" s="1421">
        <f t="shared" si="42"/>
        <v>0</v>
      </c>
      <c r="L319" s="325"/>
      <c r="M319" s="567"/>
    </row>
    <row r="320" spans="1:12" ht="12" customHeight="1">
      <c r="A320" s="443" t="s">
        <v>714</v>
      </c>
      <c r="B320" s="427" t="s">
        <v>365</v>
      </c>
      <c r="C320" s="412"/>
      <c r="D320" s="413" t="s">
        <v>251</v>
      </c>
      <c r="E320" s="414">
        <v>1</v>
      </c>
      <c r="F320" s="1051" t="s">
        <v>1458</v>
      </c>
      <c r="G320" s="693" t="s">
        <v>1458</v>
      </c>
      <c r="H320" s="863"/>
      <c r="I320" s="1574">
        <f t="shared" si="41"/>
        <v>0</v>
      </c>
      <c r="J320" s="1501"/>
      <c r="K320" s="1421">
        <f t="shared" si="42"/>
        <v>0</v>
      </c>
      <c r="L320" s="490"/>
    </row>
    <row r="321" spans="1:12" ht="12" customHeight="1">
      <c r="A321" s="443" t="s">
        <v>691</v>
      </c>
      <c r="B321" s="477" t="s">
        <v>959</v>
      </c>
      <c r="C321" s="491"/>
      <c r="D321" s="413" t="s">
        <v>536</v>
      </c>
      <c r="E321" s="414">
        <v>1</v>
      </c>
      <c r="F321" s="1052" t="s">
        <v>261</v>
      </c>
      <c r="G321" s="1076" t="s">
        <v>261</v>
      </c>
      <c r="H321" s="863"/>
      <c r="I321" s="1574">
        <f t="shared" si="41"/>
        <v>0</v>
      </c>
      <c r="J321" s="1501"/>
      <c r="K321" s="1421">
        <f t="shared" si="42"/>
        <v>0</v>
      </c>
      <c r="L321" s="578"/>
    </row>
    <row r="322" spans="1:80" s="484" customFormat="1" ht="24" customHeight="1">
      <c r="A322" s="443" t="s">
        <v>777</v>
      </c>
      <c r="B322" s="430" t="s">
        <v>515</v>
      </c>
      <c r="C322" s="431" t="s">
        <v>301</v>
      </c>
      <c r="D322" s="413" t="s">
        <v>537</v>
      </c>
      <c r="E322" s="414"/>
      <c r="F322" s="1052" t="s">
        <v>261</v>
      </c>
      <c r="G322" s="1076" t="s">
        <v>261</v>
      </c>
      <c r="H322" s="863"/>
      <c r="I322" s="1574">
        <f t="shared" si="41"/>
        <v>0</v>
      </c>
      <c r="J322" s="1501"/>
      <c r="K322" s="1421">
        <f t="shared" si="42"/>
        <v>0</v>
      </c>
      <c r="L322" s="492" t="s">
        <v>514</v>
      </c>
      <c r="M322" s="560"/>
      <c r="N322" s="559"/>
      <c r="O322" s="559"/>
      <c r="P322" s="559"/>
      <c r="Q322" s="559"/>
      <c r="R322" s="559"/>
      <c r="S322" s="559"/>
      <c r="T322" s="559"/>
      <c r="U322" s="559"/>
      <c r="V322" s="559"/>
      <c r="W322" s="559"/>
      <c r="X322" s="559"/>
      <c r="Y322" s="559"/>
      <c r="Z322" s="559"/>
      <c r="AA322" s="559"/>
      <c r="AB322" s="559"/>
      <c r="AC322" s="559"/>
      <c r="AD322" s="559"/>
      <c r="AE322" s="559"/>
      <c r="AF322" s="559"/>
      <c r="AG322" s="559"/>
      <c r="AH322" s="559"/>
      <c r="AI322" s="559"/>
      <c r="AJ322" s="559"/>
      <c r="AK322" s="559"/>
      <c r="AL322" s="559"/>
      <c r="AM322" s="559"/>
      <c r="AN322" s="559"/>
      <c r="AO322" s="559"/>
      <c r="AP322" s="559"/>
      <c r="AQ322" s="559"/>
      <c r="AR322" s="559"/>
      <c r="AS322" s="559"/>
      <c r="AT322" s="559"/>
      <c r="AU322" s="559"/>
      <c r="AV322" s="559"/>
      <c r="AW322" s="559"/>
      <c r="AX322" s="559"/>
      <c r="AY322" s="559"/>
      <c r="AZ322" s="559"/>
      <c r="BA322" s="559"/>
      <c r="BB322" s="559"/>
      <c r="BC322" s="559"/>
      <c r="BD322" s="559"/>
      <c r="BE322" s="559"/>
      <c r="BF322" s="559"/>
      <c r="BG322" s="559"/>
      <c r="BH322" s="559"/>
      <c r="BI322" s="559"/>
      <c r="BJ322" s="559"/>
      <c r="BK322" s="559"/>
      <c r="BL322" s="559"/>
      <c r="BM322" s="559"/>
      <c r="BN322" s="559"/>
      <c r="BO322" s="559"/>
      <c r="BP322" s="559"/>
      <c r="BQ322" s="559"/>
      <c r="BR322" s="559"/>
      <c r="BS322" s="559"/>
      <c r="BT322" s="559"/>
      <c r="BU322" s="559"/>
      <c r="BV322" s="559"/>
      <c r="BW322" s="559"/>
      <c r="BX322" s="559"/>
      <c r="BY322" s="559"/>
      <c r="BZ322" s="559"/>
      <c r="CA322" s="559"/>
      <c r="CB322" s="559"/>
    </row>
    <row r="323" spans="1:12" ht="12" customHeight="1">
      <c r="A323" s="443" t="s">
        <v>924</v>
      </c>
      <c r="B323" s="427" t="s">
        <v>931</v>
      </c>
      <c r="C323" s="493"/>
      <c r="D323" s="413" t="s">
        <v>948</v>
      </c>
      <c r="E323" s="414">
        <v>1</v>
      </c>
      <c r="F323" s="1053" t="s">
        <v>261</v>
      </c>
      <c r="G323" s="1076" t="s">
        <v>261</v>
      </c>
      <c r="H323" s="870"/>
      <c r="I323" s="1574">
        <f t="shared" si="41"/>
        <v>0</v>
      </c>
      <c r="J323" s="1501"/>
      <c r="K323" s="1421">
        <f t="shared" si="42"/>
        <v>0</v>
      </c>
      <c r="L323" s="595"/>
    </row>
    <row r="324" spans="1:12" ht="12" customHeight="1">
      <c r="A324" s="443" t="s">
        <v>781</v>
      </c>
      <c r="B324" s="435" t="s">
        <v>372</v>
      </c>
      <c r="C324" s="489"/>
      <c r="D324" s="413" t="s">
        <v>952</v>
      </c>
      <c r="E324" s="414">
        <v>1</v>
      </c>
      <c r="F324" s="1052" t="s">
        <v>261</v>
      </c>
      <c r="G324" s="1076" t="s">
        <v>261</v>
      </c>
      <c r="H324" s="863"/>
      <c r="I324" s="1574">
        <f t="shared" si="41"/>
        <v>0</v>
      </c>
      <c r="J324" s="1501"/>
      <c r="K324" s="1421">
        <f t="shared" si="42"/>
        <v>0</v>
      </c>
      <c r="L324" s="595"/>
    </row>
    <row r="325" spans="1:12" ht="24" customHeight="1">
      <c r="A325" s="443" t="s">
        <v>946</v>
      </c>
      <c r="B325" s="429" t="s">
        <v>554</v>
      </c>
      <c r="C325" s="412"/>
      <c r="D325" s="413" t="s">
        <v>958</v>
      </c>
      <c r="E325" s="414">
        <v>1</v>
      </c>
      <c r="F325" s="1052" t="s">
        <v>261</v>
      </c>
      <c r="G325" s="1076" t="s">
        <v>261</v>
      </c>
      <c r="H325" s="863"/>
      <c r="I325" s="1574">
        <f t="shared" si="41"/>
        <v>0</v>
      </c>
      <c r="J325" s="1501"/>
      <c r="K325" s="1421">
        <f t="shared" si="42"/>
        <v>0</v>
      </c>
      <c r="L325" s="595"/>
    </row>
    <row r="326" spans="1:13" s="145" customFormat="1" ht="24" customHeight="1">
      <c r="A326" s="157" t="s">
        <v>782</v>
      </c>
      <c r="B326" s="140" t="s">
        <v>1439</v>
      </c>
      <c r="C326" s="1122" t="s">
        <v>301</v>
      </c>
      <c r="D326" s="17" t="s">
        <v>381</v>
      </c>
      <c r="E326" s="178"/>
      <c r="F326" s="1051" t="s">
        <v>261</v>
      </c>
      <c r="G326" s="693" t="s">
        <v>261</v>
      </c>
      <c r="H326" s="859"/>
      <c r="I326" s="1574">
        <f t="shared" si="41"/>
        <v>0</v>
      </c>
      <c r="J326" s="1501"/>
      <c r="K326" s="1421">
        <f t="shared" si="42"/>
        <v>0</v>
      </c>
      <c r="L326" s="1270" t="s">
        <v>951</v>
      </c>
      <c r="M326" s="285"/>
    </row>
    <row r="327" spans="1:13" s="145" customFormat="1" ht="12" customHeight="1">
      <c r="A327" s="157" t="s">
        <v>778</v>
      </c>
      <c r="B327" s="140" t="s">
        <v>382</v>
      </c>
      <c r="C327" s="1124"/>
      <c r="D327" s="17" t="s">
        <v>970</v>
      </c>
      <c r="E327" s="178"/>
      <c r="F327" s="1051" t="s">
        <v>261</v>
      </c>
      <c r="G327" s="693" t="s">
        <v>261</v>
      </c>
      <c r="H327" s="859"/>
      <c r="I327" s="1574">
        <f t="shared" si="41"/>
        <v>0</v>
      </c>
      <c r="J327" s="1501"/>
      <c r="K327" s="1421">
        <f t="shared" si="42"/>
        <v>0</v>
      </c>
      <c r="L327" s="1271"/>
      <c r="M327" s="285"/>
    </row>
    <row r="328" spans="1:13" s="145" customFormat="1" ht="24" customHeight="1">
      <c r="A328" s="157">
        <v>2120</v>
      </c>
      <c r="B328" s="140" t="s">
        <v>1026</v>
      </c>
      <c r="C328" s="21" t="s">
        <v>301</v>
      </c>
      <c r="D328" s="83" t="s">
        <v>1027</v>
      </c>
      <c r="E328" s="178"/>
      <c r="F328" s="1051" t="s">
        <v>261</v>
      </c>
      <c r="G328" s="693" t="s">
        <v>261</v>
      </c>
      <c r="H328" s="859"/>
      <c r="I328" s="1574">
        <f t="shared" si="41"/>
        <v>0</v>
      </c>
      <c r="J328" s="1501"/>
      <c r="K328" s="1421">
        <f t="shared" si="42"/>
        <v>0</v>
      </c>
      <c r="L328" s="325" t="s">
        <v>1064</v>
      </c>
      <c r="M328" s="285"/>
    </row>
    <row r="329" spans="1:13" s="1" customFormat="1" ht="12" customHeight="1">
      <c r="A329" s="268"/>
      <c r="B329" s="38" t="s">
        <v>1060</v>
      </c>
      <c r="C329" s="37"/>
      <c r="D329" s="38"/>
      <c r="E329" s="40"/>
      <c r="F329" s="164"/>
      <c r="G329" s="40"/>
      <c r="H329" s="82"/>
      <c r="I329" s="1576"/>
      <c r="J329" s="1478"/>
      <c r="K329" s="1422"/>
      <c r="L329" s="350"/>
      <c r="M329" s="561"/>
    </row>
    <row r="330" spans="1:13" s="105" customFormat="1" ht="24" customHeight="1">
      <c r="A330" s="228" t="s">
        <v>1090</v>
      </c>
      <c r="B330" s="140" t="s">
        <v>611</v>
      </c>
      <c r="C330" s="143"/>
      <c r="D330" s="279" t="s">
        <v>740</v>
      </c>
      <c r="E330" s="178" t="s">
        <v>395</v>
      </c>
      <c r="F330" s="818" t="s">
        <v>261</v>
      </c>
      <c r="G330" s="178" t="s">
        <v>261</v>
      </c>
      <c r="H330" s="859"/>
      <c r="I330" s="1574">
        <f aca="true" t="shared" si="43" ref="I330:I339">+ROUNDUP(H330*E330,0)</f>
        <v>0</v>
      </c>
      <c r="J330" s="1501"/>
      <c r="K330" s="1421">
        <f aca="true" t="shared" si="44" ref="K330:K339">+I330*J330</f>
        <v>0</v>
      </c>
      <c r="L330" s="575"/>
      <c r="M330" s="362"/>
    </row>
    <row r="331" spans="1:13" s="105" customFormat="1" ht="12" customHeight="1">
      <c r="A331" s="136" t="s">
        <v>656</v>
      </c>
      <c r="B331" s="140" t="s">
        <v>605</v>
      </c>
      <c r="C331" s="1134" t="s">
        <v>301</v>
      </c>
      <c r="D331" s="144" t="s">
        <v>406</v>
      </c>
      <c r="E331" s="23">
        <v>1</v>
      </c>
      <c r="F331" s="1001" t="s">
        <v>14</v>
      </c>
      <c r="G331" s="23" t="s">
        <v>14</v>
      </c>
      <c r="H331" s="835"/>
      <c r="I331" s="1574">
        <f t="shared" si="43"/>
        <v>0</v>
      </c>
      <c r="J331" s="1501"/>
      <c r="K331" s="1421">
        <f t="shared" si="44"/>
        <v>0</v>
      </c>
      <c r="L331" s="1245" t="s">
        <v>1409</v>
      </c>
      <c r="M331" s="363"/>
    </row>
    <row r="332" spans="1:13" s="105" customFormat="1" ht="12" customHeight="1">
      <c r="A332" s="136" t="s">
        <v>657</v>
      </c>
      <c r="B332" s="119" t="s">
        <v>522</v>
      </c>
      <c r="C332" s="1135"/>
      <c r="D332" s="144" t="s">
        <v>404</v>
      </c>
      <c r="E332" s="23"/>
      <c r="F332" s="1001" t="s">
        <v>14</v>
      </c>
      <c r="G332" s="23" t="s">
        <v>14</v>
      </c>
      <c r="H332" s="835"/>
      <c r="I332" s="1574">
        <f t="shared" si="43"/>
        <v>0</v>
      </c>
      <c r="J332" s="1501"/>
      <c r="K332" s="1421">
        <f t="shared" si="44"/>
        <v>0</v>
      </c>
      <c r="L332" s="1246"/>
      <c r="M332" s="363"/>
    </row>
    <row r="333" spans="1:13" s="105" customFormat="1" ht="24" customHeight="1">
      <c r="A333" s="136" t="s">
        <v>658</v>
      </c>
      <c r="B333" s="140" t="s">
        <v>1452</v>
      </c>
      <c r="C333" s="143" t="s">
        <v>616</v>
      </c>
      <c r="D333" s="144" t="s">
        <v>606</v>
      </c>
      <c r="E333" s="23"/>
      <c r="F333" s="1001" t="s">
        <v>14</v>
      </c>
      <c r="G333" s="23" t="s">
        <v>14</v>
      </c>
      <c r="H333" s="835"/>
      <c r="I333" s="1574">
        <f t="shared" si="43"/>
        <v>0</v>
      </c>
      <c r="J333" s="1501"/>
      <c r="K333" s="1421">
        <f t="shared" si="44"/>
        <v>0</v>
      </c>
      <c r="L333" s="1246"/>
      <c r="M333" s="363"/>
    </row>
    <row r="334" spans="1:13" s="105" customFormat="1" ht="24" customHeight="1">
      <c r="A334" s="136" t="s">
        <v>659</v>
      </c>
      <c r="B334" s="140" t="s">
        <v>614</v>
      </c>
      <c r="C334" s="204" t="s">
        <v>1091</v>
      </c>
      <c r="D334" s="144" t="s">
        <v>615</v>
      </c>
      <c r="E334" s="23"/>
      <c r="F334" s="1001" t="s">
        <v>14</v>
      </c>
      <c r="G334" s="23" t="s">
        <v>14</v>
      </c>
      <c r="H334" s="835"/>
      <c r="I334" s="1574">
        <f t="shared" si="43"/>
        <v>0</v>
      </c>
      <c r="J334" s="1501"/>
      <c r="K334" s="1421">
        <f t="shared" si="44"/>
        <v>0</v>
      </c>
      <c r="L334" s="1246"/>
      <c r="M334" s="363"/>
    </row>
    <row r="335" spans="1:13" s="105" customFormat="1" ht="12" customHeight="1">
      <c r="A335" s="136" t="s">
        <v>660</v>
      </c>
      <c r="B335" s="119" t="s">
        <v>80</v>
      </c>
      <c r="C335" s="1122" t="s">
        <v>301</v>
      </c>
      <c r="D335" s="144" t="s">
        <v>404</v>
      </c>
      <c r="E335" s="23"/>
      <c r="F335" s="1001" t="s">
        <v>14</v>
      </c>
      <c r="G335" s="23" t="s">
        <v>14</v>
      </c>
      <c r="H335" s="835"/>
      <c r="I335" s="1574">
        <f t="shared" si="43"/>
        <v>0</v>
      </c>
      <c r="J335" s="1501"/>
      <c r="K335" s="1421">
        <f t="shared" si="44"/>
        <v>0</v>
      </c>
      <c r="L335" s="1246"/>
      <c r="M335" s="363"/>
    </row>
    <row r="336" spans="1:13" s="105" customFormat="1" ht="12" customHeight="1">
      <c r="A336" s="136" t="s">
        <v>661</v>
      </c>
      <c r="B336" s="119" t="s">
        <v>607</v>
      </c>
      <c r="C336" s="1123"/>
      <c r="D336" s="144" t="s">
        <v>404</v>
      </c>
      <c r="E336" s="23"/>
      <c r="F336" s="1001" t="s">
        <v>14</v>
      </c>
      <c r="G336" s="23" t="s">
        <v>14</v>
      </c>
      <c r="H336" s="835"/>
      <c r="I336" s="1574">
        <f t="shared" si="43"/>
        <v>0</v>
      </c>
      <c r="J336" s="1501"/>
      <c r="K336" s="1421">
        <f t="shared" si="44"/>
        <v>0</v>
      </c>
      <c r="L336" s="1246"/>
      <c r="M336" s="363"/>
    </row>
    <row r="337" spans="1:13" s="105" customFormat="1" ht="12" customHeight="1">
      <c r="A337" s="136" t="s">
        <v>662</v>
      </c>
      <c r="B337" s="140" t="s">
        <v>1667</v>
      </c>
      <c r="C337" s="1123"/>
      <c r="D337" s="144" t="s">
        <v>404</v>
      </c>
      <c r="E337" s="23"/>
      <c r="F337" s="1001" t="s">
        <v>14</v>
      </c>
      <c r="G337" s="23" t="s">
        <v>14</v>
      </c>
      <c r="H337" s="835"/>
      <c r="I337" s="1574">
        <f t="shared" si="43"/>
        <v>0</v>
      </c>
      <c r="J337" s="1501"/>
      <c r="K337" s="1421">
        <f t="shared" si="44"/>
        <v>0</v>
      </c>
      <c r="L337" s="1246"/>
      <c r="M337" s="362"/>
    </row>
    <row r="338" spans="1:13" s="105" customFormat="1" ht="12" customHeight="1">
      <c r="A338" s="136" t="s">
        <v>663</v>
      </c>
      <c r="B338" s="119" t="s">
        <v>521</v>
      </c>
      <c r="C338" s="1123"/>
      <c r="D338" s="144" t="s">
        <v>405</v>
      </c>
      <c r="E338" s="23">
        <v>1</v>
      </c>
      <c r="F338" s="1001" t="s">
        <v>14</v>
      </c>
      <c r="G338" s="23" t="s">
        <v>14</v>
      </c>
      <c r="H338" s="835"/>
      <c r="I338" s="1574">
        <f t="shared" si="43"/>
        <v>0</v>
      </c>
      <c r="J338" s="1501"/>
      <c r="K338" s="1421">
        <f t="shared" si="44"/>
        <v>0</v>
      </c>
      <c r="L338" s="1246"/>
      <c r="M338" s="362"/>
    </row>
    <row r="339" spans="1:13" s="105" customFormat="1" ht="12" customHeight="1">
      <c r="A339" s="136" t="s">
        <v>664</v>
      </c>
      <c r="B339" s="119" t="s">
        <v>407</v>
      </c>
      <c r="C339" s="1124"/>
      <c r="D339" s="446" t="s">
        <v>405</v>
      </c>
      <c r="E339" s="23">
        <v>1</v>
      </c>
      <c r="F339" s="1001" t="s">
        <v>14</v>
      </c>
      <c r="G339" s="23" t="s">
        <v>14</v>
      </c>
      <c r="H339" s="835"/>
      <c r="I339" s="1574">
        <f t="shared" si="43"/>
        <v>0</v>
      </c>
      <c r="J339" s="1501"/>
      <c r="K339" s="1421">
        <f t="shared" si="44"/>
        <v>0</v>
      </c>
      <c r="L339" s="1247"/>
      <c r="M339" s="362"/>
    </row>
    <row r="340" spans="1:12" ht="12" customHeight="1">
      <c r="A340" s="501"/>
      <c r="B340" s="78" t="s">
        <v>1061</v>
      </c>
      <c r="C340" s="94"/>
      <c r="D340" s="78"/>
      <c r="E340" s="96"/>
      <c r="F340" s="1010"/>
      <c r="G340" s="96"/>
      <c r="H340" s="831"/>
      <c r="I340" s="1592"/>
      <c r="J340" s="1517"/>
      <c r="K340" s="1434"/>
      <c r="L340" s="397"/>
    </row>
    <row r="341" spans="1:13" s="151" customFormat="1" ht="12" customHeight="1">
      <c r="A341" s="136" t="s">
        <v>667</v>
      </c>
      <c r="B341" s="20" t="s">
        <v>391</v>
      </c>
      <c r="C341" s="1175" t="s">
        <v>301</v>
      </c>
      <c r="D341" s="942" t="s">
        <v>392</v>
      </c>
      <c r="E341" s="24"/>
      <c r="F341" s="109" t="s">
        <v>30</v>
      </c>
      <c r="G341" s="24" t="s">
        <v>30</v>
      </c>
      <c r="H341" s="81"/>
      <c r="I341" s="1574">
        <f aca="true" t="shared" si="45" ref="I341:I346">+ROUNDUP(H341*E341,0)</f>
        <v>0</v>
      </c>
      <c r="J341" s="1501"/>
      <c r="K341" s="1421">
        <f aca="true" t="shared" si="46" ref="K341:K346">+I341*J341</f>
        <v>0</v>
      </c>
      <c r="L341" s="1290" t="s">
        <v>98</v>
      </c>
      <c r="M341" s="283"/>
    </row>
    <row r="342" spans="1:13" s="151" customFormat="1" ht="12" customHeight="1">
      <c r="A342" s="136" t="s">
        <v>668</v>
      </c>
      <c r="B342" s="20" t="s">
        <v>396</v>
      </c>
      <c r="C342" s="1186"/>
      <c r="D342" s="942" t="s">
        <v>397</v>
      </c>
      <c r="E342" s="24"/>
      <c r="F342" s="109" t="s">
        <v>30</v>
      </c>
      <c r="G342" s="24" t="s">
        <v>30</v>
      </c>
      <c r="H342" s="81"/>
      <c r="I342" s="1574">
        <f t="shared" si="45"/>
        <v>0</v>
      </c>
      <c r="J342" s="1501"/>
      <c r="K342" s="1421">
        <f t="shared" si="46"/>
        <v>0</v>
      </c>
      <c r="L342" s="1291"/>
      <c r="M342" s="283"/>
    </row>
    <row r="343" spans="1:13" s="151" customFormat="1" ht="12" customHeight="1">
      <c r="A343" s="136" t="s">
        <v>669</v>
      </c>
      <c r="B343" s="20" t="s">
        <v>398</v>
      </c>
      <c r="C343" s="1186"/>
      <c r="D343" s="943" t="s">
        <v>399</v>
      </c>
      <c r="E343" s="24"/>
      <c r="F343" s="109" t="s">
        <v>30</v>
      </c>
      <c r="G343" s="24" t="s">
        <v>30</v>
      </c>
      <c r="H343" s="81"/>
      <c r="I343" s="1574">
        <f t="shared" si="45"/>
        <v>0</v>
      </c>
      <c r="J343" s="1501"/>
      <c r="K343" s="1421">
        <f t="shared" si="46"/>
        <v>0</v>
      </c>
      <c r="L343" s="1291"/>
      <c r="M343" s="283"/>
    </row>
    <row r="344" spans="1:13" s="151" customFormat="1" ht="12" customHeight="1">
      <c r="A344" s="136" t="s">
        <v>670</v>
      </c>
      <c r="B344" s="20" t="s">
        <v>268</v>
      </c>
      <c r="C344" s="1186"/>
      <c r="D344" s="943" t="s">
        <v>10</v>
      </c>
      <c r="E344" s="24"/>
      <c r="F344" s="109" t="s">
        <v>30</v>
      </c>
      <c r="G344" s="24" t="s">
        <v>30</v>
      </c>
      <c r="H344" s="81"/>
      <c r="I344" s="1574">
        <f t="shared" si="45"/>
        <v>0</v>
      </c>
      <c r="J344" s="1501"/>
      <c r="K344" s="1421">
        <f t="shared" si="46"/>
        <v>0</v>
      </c>
      <c r="L344" s="1291"/>
      <c r="M344" s="283"/>
    </row>
    <row r="345" spans="1:13" s="151" customFormat="1" ht="24" customHeight="1">
      <c r="A345" s="136" t="s">
        <v>671</v>
      </c>
      <c r="B345" s="20" t="s">
        <v>400</v>
      </c>
      <c r="C345" s="1186"/>
      <c r="D345" s="943" t="s">
        <v>401</v>
      </c>
      <c r="E345" s="24"/>
      <c r="F345" s="109" t="s">
        <v>30</v>
      </c>
      <c r="G345" s="24" t="s">
        <v>30</v>
      </c>
      <c r="H345" s="81"/>
      <c r="I345" s="1574">
        <f t="shared" si="45"/>
        <v>0</v>
      </c>
      <c r="J345" s="1501"/>
      <c r="K345" s="1421">
        <f t="shared" si="46"/>
        <v>0</v>
      </c>
      <c r="L345" s="1291"/>
      <c r="M345" s="283"/>
    </row>
    <row r="346" spans="1:13" s="151" customFormat="1" ht="12" customHeight="1">
      <c r="A346" s="136" t="s">
        <v>672</v>
      </c>
      <c r="B346" s="27" t="s">
        <v>402</v>
      </c>
      <c r="C346" s="1176"/>
      <c r="D346" s="943" t="s">
        <v>9</v>
      </c>
      <c r="E346" s="24"/>
      <c r="F346" s="109" t="s">
        <v>30</v>
      </c>
      <c r="G346" s="24" t="s">
        <v>30</v>
      </c>
      <c r="H346" s="81"/>
      <c r="I346" s="1574">
        <f t="shared" si="45"/>
        <v>0</v>
      </c>
      <c r="J346" s="1501"/>
      <c r="K346" s="1421">
        <f t="shared" si="46"/>
        <v>0</v>
      </c>
      <c r="L346" s="1292"/>
      <c r="M346" s="283"/>
    </row>
    <row r="347" spans="1:13" s="145" customFormat="1" ht="12" customHeight="1">
      <c r="A347" s="481"/>
      <c r="B347" s="588" t="s">
        <v>1627</v>
      </c>
      <c r="C347" s="589"/>
      <c r="D347" s="590"/>
      <c r="E347" s="544"/>
      <c r="F347" s="1054"/>
      <c r="G347" s="544"/>
      <c r="H347" s="871"/>
      <c r="I347" s="1604"/>
      <c r="J347" s="1526"/>
      <c r="K347" s="1451"/>
      <c r="L347" s="325"/>
      <c r="M347" s="285"/>
    </row>
    <row r="348" spans="1:12" ht="12" customHeight="1">
      <c r="A348" s="501"/>
      <c r="B348" s="1349" t="s">
        <v>1628</v>
      </c>
      <c r="C348" s="1349"/>
      <c r="D348" s="1349"/>
      <c r="E348" s="380"/>
      <c r="F348" s="1050"/>
      <c r="G348" s="380"/>
      <c r="H348" s="66"/>
      <c r="I348" s="1603"/>
      <c r="J348" s="1525"/>
      <c r="K348" s="1450"/>
      <c r="L348" s="485"/>
    </row>
    <row r="349" spans="1:12" ht="24" customHeight="1">
      <c r="A349" s="87" t="s">
        <v>714</v>
      </c>
      <c r="B349" s="63" t="s">
        <v>1244</v>
      </c>
      <c r="C349" s="98"/>
      <c r="D349" s="33" t="s">
        <v>251</v>
      </c>
      <c r="E349" s="379">
        <v>1</v>
      </c>
      <c r="F349" s="1034">
        <v>1000</v>
      </c>
      <c r="G349" s="851" t="s">
        <v>1847</v>
      </c>
      <c r="H349" s="865"/>
      <c r="I349" s="1566">
        <f>+ROUNDUP(H349/F349,0)*E349</f>
        <v>0</v>
      </c>
      <c r="J349" s="1500"/>
      <c r="K349" s="1421">
        <f>+I349*J349</f>
        <v>0</v>
      </c>
      <c r="L349" s="350"/>
    </row>
    <row r="350" spans="1:12" ht="12" customHeight="1">
      <c r="A350" s="87" t="s">
        <v>776</v>
      </c>
      <c r="B350" s="64" t="s">
        <v>386</v>
      </c>
      <c r="C350" s="61"/>
      <c r="D350" s="413" t="s">
        <v>387</v>
      </c>
      <c r="E350" s="379">
        <v>1</v>
      </c>
      <c r="F350" s="1033">
        <v>1000</v>
      </c>
      <c r="G350" s="851" t="s">
        <v>1847</v>
      </c>
      <c r="H350" s="865"/>
      <c r="I350" s="1566">
        <f>+ROUNDUP(H350/F350,0)*E350</f>
        <v>0</v>
      </c>
      <c r="J350" s="1500"/>
      <c r="K350" s="1421">
        <f>+I350*J350</f>
        <v>0</v>
      </c>
      <c r="L350" s="350"/>
    </row>
    <row r="351" spans="1:12" ht="12" customHeight="1">
      <c r="A351" s="87" t="s">
        <v>691</v>
      </c>
      <c r="B351" s="463" t="s">
        <v>959</v>
      </c>
      <c r="C351" s="483"/>
      <c r="D351" s="413" t="s">
        <v>536</v>
      </c>
      <c r="E351" s="379">
        <v>1</v>
      </c>
      <c r="F351" s="1034">
        <v>1000</v>
      </c>
      <c r="G351" s="851" t="s">
        <v>1847</v>
      </c>
      <c r="H351" s="865"/>
      <c r="I351" s="1566">
        <f>+ROUNDUP(H351/F351,0)*E351</f>
        <v>0</v>
      </c>
      <c r="J351" s="1500"/>
      <c r="K351" s="1421">
        <f>+I351*J351</f>
        <v>0</v>
      </c>
      <c r="L351" s="469"/>
    </row>
    <row r="352" spans="1:12" ht="12" customHeight="1">
      <c r="A352" s="87" t="s">
        <v>774</v>
      </c>
      <c r="B352" s="372" t="s">
        <v>461</v>
      </c>
      <c r="C352" s="98"/>
      <c r="D352" s="33" t="s">
        <v>252</v>
      </c>
      <c r="E352" s="54">
        <v>1</v>
      </c>
      <c r="F352" s="1041" t="s">
        <v>477</v>
      </c>
      <c r="G352" s="379" t="s">
        <v>477</v>
      </c>
      <c r="H352" s="667"/>
      <c r="I352" s="1574">
        <f aca="true" t="shared" si="47" ref="I352:I357">+ROUNDUP(H352*E352,0)</f>
        <v>0</v>
      </c>
      <c r="J352" s="1501"/>
      <c r="K352" s="1421">
        <f aca="true" t="shared" si="48" ref="K352:K357">+I352*J352</f>
        <v>0</v>
      </c>
      <c r="L352" s="388"/>
    </row>
    <row r="353" spans="1:12" ht="12" customHeight="1">
      <c r="A353" s="87" t="s">
        <v>924</v>
      </c>
      <c r="B353" s="372" t="s">
        <v>931</v>
      </c>
      <c r="C353" s="486"/>
      <c r="D353" s="33" t="s">
        <v>948</v>
      </c>
      <c r="E353" s="414">
        <v>1</v>
      </c>
      <c r="F353" s="1041" t="s">
        <v>477</v>
      </c>
      <c r="G353" s="379" t="s">
        <v>477</v>
      </c>
      <c r="H353" s="863"/>
      <c r="I353" s="1574">
        <f t="shared" si="47"/>
        <v>0</v>
      </c>
      <c r="J353" s="1501"/>
      <c r="K353" s="1421">
        <f t="shared" si="48"/>
        <v>0</v>
      </c>
      <c r="L353" s="595"/>
    </row>
    <row r="354" spans="1:12" ht="12" customHeight="1">
      <c r="A354" s="87" t="s">
        <v>781</v>
      </c>
      <c r="B354" s="166" t="s">
        <v>372</v>
      </c>
      <c r="C354" s="487"/>
      <c r="D354" s="33" t="s">
        <v>952</v>
      </c>
      <c r="E354" s="414">
        <v>1</v>
      </c>
      <c r="F354" s="1041" t="s">
        <v>477</v>
      </c>
      <c r="G354" s="379" t="s">
        <v>477</v>
      </c>
      <c r="H354" s="863"/>
      <c r="I354" s="1574">
        <f t="shared" si="47"/>
        <v>0</v>
      </c>
      <c r="J354" s="1501"/>
      <c r="K354" s="1421">
        <f t="shared" si="48"/>
        <v>0</v>
      </c>
      <c r="L354" s="595"/>
    </row>
    <row r="355" spans="1:12" ht="24" customHeight="1">
      <c r="A355" s="87" t="s">
        <v>946</v>
      </c>
      <c r="B355" s="429" t="s">
        <v>554</v>
      </c>
      <c r="C355" s="412"/>
      <c r="D355" s="413" t="s">
        <v>958</v>
      </c>
      <c r="E355" s="414">
        <v>1</v>
      </c>
      <c r="F355" s="1041" t="s">
        <v>477</v>
      </c>
      <c r="G355" s="379" t="s">
        <v>477</v>
      </c>
      <c r="H355" s="863"/>
      <c r="I355" s="1574">
        <f t="shared" si="47"/>
        <v>0</v>
      </c>
      <c r="J355" s="1501"/>
      <c r="K355" s="1421">
        <f t="shared" si="48"/>
        <v>0</v>
      </c>
      <c r="L355" s="595"/>
    </row>
    <row r="356" spans="1:13" s="145" customFormat="1" ht="24" customHeight="1">
      <c r="A356" s="157" t="s">
        <v>782</v>
      </c>
      <c r="B356" s="140" t="s">
        <v>380</v>
      </c>
      <c r="C356" s="1122" t="s">
        <v>301</v>
      </c>
      <c r="D356" s="17" t="s">
        <v>381</v>
      </c>
      <c r="E356" s="178"/>
      <c r="F356" s="1041" t="s">
        <v>477</v>
      </c>
      <c r="G356" s="379" t="s">
        <v>477</v>
      </c>
      <c r="H356" s="859"/>
      <c r="I356" s="1574">
        <f t="shared" si="47"/>
        <v>0</v>
      </c>
      <c r="J356" s="1501"/>
      <c r="K356" s="1421">
        <f t="shared" si="48"/>
        <v>0</v>
      </c>
      <c r="L356" s="1270" t="s">
        <v>951</v>
      </c>
      <c r="M356" s="285"/>
    </row>
    <row r="357" spans="1:13" s="145" customFormat="1" ht="12" customHeight="1">
      <c r="A357" s="157" t="s">
        <v>778</v>
      </c>
      <c r="B357" s="140" t="s">
        <v>382</v>
      </c>
      <c r="C357" s="1327"/>
      <c r="D357" s="17" t="s">
        <v>970</v>
      </c>
      <c r="E357" s="178"/>
      <c r="F357" s="1041" t="s">
        <v>477</v>
      </c>
      <c r="G357" s="379" t="s">
        <v>477</v>
      </c>
      <c r="H357" s="859"/>
      <c r="I357" s="1574">
        <f t="shared" si="47"/>
        <v>0</v>
      </c>
      <c r="J357" s="1501"/>
      <c r="K357" s="1421">
        <f t="shared" si="48"/>
        <v>0</v>
      </c>
      <c r="L357" s="1271"/>
      <c r="M357" s="285"/>
    </row>
    <row r="358" spans="1:12" ht="12" customHeight="1">
      <c r="A358" s="501"/>
      <c r="B358" s="78" t="s">
        <v>1081</v>
      </c>
      <c r="C358" s="94"/>
      <c r="D358" s="78"/>
      <c r="E358" s="96"/>
      <c r="F358" s="1010"/>
      <c r="G358" s="96"/>
      <c r="H358" s="831"/>
      <c r="I358" s="1592"/>
      <c r="J358" s="1517"/>
      <c r="K358" s="1434"/>
      <c r="L358" s="397"/>
    </row>
    <row r="359" spans="1:12" ht="36" customHeight="1">
      <c r="A359" s="745">
        <v>3014</v>
      </c>
      <c r="B359" s="166" t="s">
        <v>317</v>
      </c>
      <c r="C359" s="46" t="s">
        <v>301</v>
      </c>
      <c r="D359" s="33"/>
      <c r="E359" s="54">
        <v>1</v>
      </c>
      <c r="F359" s="384" t="s">
        <v>1462</v>
      </c>
      <c r="G359" s="851" t="s">
        <v>1462</v>
      </c>
      <c r="H359" s="667"/>
      <c r="I359" s="1574">
        <f>+ROUNDUP(H359*E359,0)</f>
        <v>0</v>
      </c>
      <c r="J359" s="1501"/>
      <c r="K359" s="1421">
        <f>+I359*J359</f>
        <v>0</v>
      </c>
      <c r="L359" s="777" t="s">
        <v>1069</v>
      </c>
    </row>
    <row r="360" spans="1:12" ht="12" customHeight="1">
      <c r="A360" s="501"/>
      <c r="B360" s="231" t="s">
        <v>1020</v>
      </c>
      <c r="C360" s="46"/>
      <c r="D360" s="59"/>
      <c r="E360" s="54"/>
      <c r="F360" s="384"/>
      <c r="G360" s="851"/>
      <c r="H360" s="667"/>
      <c r="I360" s="1598"/>
      <c r="J360" s="1522"/>
      <c r="K360" s="1446"/>
      <c r="L360" s="117"/>
    </row>
    <row r="361" spans="1:12" ht="12" customHeight="1">
      <c r="A361" s="501"/>
      <c r="B361" s="78" t="s">
        <v>1021</v>
      </c>
      <c r="C361" s="94"/>
      <c r="D361" s="78"/>
      <c r="E361" s="96"/>
      <c r="F361" s="1010"/>
      <c r="G361" s="96"/>
      <c r="H361" s="831"/>
      <c r="I361" s="1592"/>
      <c r="J361" s="1517"/>
      <c r="K361" s="1434"/>
      <c r="L361" s="397"/>
    </row>
    <row r="362" spans="1:12" ht="12" customHeight="1">
      <c r="A362" s="87">
        <v>3001</v>
      </c>
      <c r="B362" s="372" t="s">
        <v>288</v>
      </c>
      <c r="C362" s="98"/>
      <c r="D362" s="413" t="s">
        <v>531</v>
      </c>
      <c r="E362" s="54">
        <v>1</v>
      </c>
      <c r="F362" s="384" t="s">
        <v>286</v>
      </c>
      <c r="G362" s="851" t="s">
        <v>286</v>
      </c>
      <c r="H362" s="667"/>
      <c r="I362" s="1574">
        <f>+ROUNDUP(H362*E362,0)</f>
        <v>0</v>
      </c>
      <c r="J362" s="1501"/>
      <c r="K362" s="1421">
        <f>+I362*J362</f>
        <v>0</v>
      </c>
      <c r="L362" s="577"/>
    </row>
    <row r="363" spans="1:13" s="370" customFormat="1" ht="12" customHeight="1">
      <c r="A363" s="87" t="s">
        <v>714</v>
      </c>
      <c r="B363" s="372" t="s">
        <v>1030</v>
      </c>
      <c r="C363" s="98"/>
      <c r="D363" s="33" t="s">
        <v>251</v>
      </c>
      <c r="E363" s="379"/>
      <c r="F363" s="1038"/>
      <c r="G363" s="379"/>
      <c r="H363" s="865"/>
      <c r="I363" s="1605"/>
      <c r="J363" s="1527"/>
      <c r="K363" s="1452"/>
      <c r="L363" s="488"/>
      <c r="M363" s="562"/>
    </row>
    <row r="364" spans="1:12" ht="48" customHeight="1">
      <c r="A364" s="147" t="s">
        <v>783</v>
      </c>
      <c r="B364" s="427" t="s">
        <v>308</v>
      </c>
      <c r="C364" s="1287" t="s">
        <v>301</v>
      </c>
      <c r="D364" s="413" t="s">
        <v>1130</v>
      </c>
      <c r="E364" s="54">
        <v>1</v>
      </c>
      <c r="F364" s="1011">
        <v>1000</v>
      </c>
      <c r="G364" s="851" t="s">
        <v>1847</v>
      </c>
      <c r="H364" s="667"/>
      <c r="I364" s="1566">
        <f>+ROUNDUP(H364/F364,0)*E364</f>
        <v>0</v>
      </c>
      <c r="J364" s="1500"/>
      <c r="K364" s="1421">
        <f>+I364*J364</f>
        <v>0</v>
      </c>
      <c r="L364" s="1339" t="s">
        <v>576</v>
      </c>
    </row>
    <row r="365" spans="1:12" ht="12" customHeight="1">
      <c r="A365" s="136" t="s">
        <v>728</v>
      </c>
      <c r="B365" s="372" t="s">
        <v>103</v>
      </c>
      <c r="C365" s="1288"/>
      <c r="D365" s="413" t="s">
        <v>1127</v>
      </c>
      <c r="E365" s="54">
        <v>1</v>
      </c>
      <c r="F365" s="1021">
        <v>1000</v>
      </c>
      <c r="G365" s="851" t="s">
        <v>1847</v>
      </c>
      <c r="H365" s="667"/>
      <c r="I365" s="1566">
        <f>+ROUNDUP(H365/F365,0)*E365</f>
        <v>0</v>
      </c>
      <c r="J365" s="1500"/>
      <c r="K365" s="1421">
        <f>+I365*J365</f>
        <v>0</v>
      </c>
      <c r="L365" s="1340"/>
    </row>
    <row r="366" spans="1:12" ht="12" customHeight="1">
      <c r="A366" s="87" t="s">
        <v>1022</v>
      </c>
      <c r="B366" s="372" t="s">
        <v>1062</v>
      </c>
      <c r="C366" s="1289"/>
      <c r="D366" s="413" t="s">
        <v>1128</v>
      </c>
      <c r="E366" s="54">
        <v>1</v>
      </c>
      <c r="F366" s="1021">
        <v>1000</v>
      </c>
      <c r="G366" s="851" t="s">
        <v>1847</v>
      </c>
      <c r="H366" s="667"/>
      <c r="I366" s="1566">
        <f>+ROUNDUP(H366/F366,0)*E366</f>
        <v>0</v>
      </c>
      <c r="J366" s="1500"/>
      <c r="K366" s="1421">
        <f>+I366*J366</f>
        <v>0</v>
      </c>
      <c r="L366" s="1341"/>
    </row>
    <row r="367" spans="1:12" ht="12" customHeight="1">
      <c r="A367" s="501"/>
      <c r="B367" s="60" t="s">
        <v>1023</v>
      </c>
      <c r="C367" s="98"/>
      <c r="D367" s="279"/>
      <c r="E367" s="54"/>
      <c r="F367" s="109"/>
      <c r="G367" s="54"/>
      <c r="H367" s="667"/>
      <c r="I367" s="1598"/>
      <c r="J367" s="1522"/>
      <c r="K367" s="1423"/>
      <c r="L367" s="782"/>
    </row>
    <row r="368" spans="1:13" s="152" customFormat="1" ht="24" customHeight="1">
      <c r="A368" s="165" t="s">
        <v>1032</v>
      </c>
      <c r="B368" s="169" t="s">
        <v>474</v>
      </c>
      <c r="C368" s="146"/>
      <c r="D368" s="941" t="s">
        <v>1033</v>
      </c>
      <c r="E368" s="178">
        <v>2</v>
      </c>
      <c r="F368" s="1036">
        <v>3500</v>
      </c>
      <c r="G368" s="851" t="s">
        <v>1839</v>
      </c>
      <c r="H368" s="859"/>
      <c r="I368" s="1566">
        <f>+ROUNDUP(H368/F368,0)*E368</f>
        <v>0</v>
      </c>
      <c r="J368" s="1500"/>
      <c r="K368" s="1421">
        <f>+I368*J368</f>
        <v>0</v>
      </c>
      <c r="L368" s="783"/>
      <c r="M368" s="567"/>
    </row>
    <row r="369" spans="1:12" ht="12" customHeight="1">
      <c r="A369" s="501"/>
      <c r="B369" s="75" t="s">
        <v>1629</v>
      </c>
      <c r="C369" s="103"/>
      <c r="D369" s="71"/>
      <c r="E369" s="104"/>
      <c r="F369" s="1013"/>
      <c r="G369" s="104"/>
      <c r="H369" s="664"/>
      <c r="I369" s="1591"/>
      <c r="J369" s="1520"/>
      <c r="K369" s="1435"/>
      <c r="L369" s="778"/>
    </row>
    <row r="370" spans="1:12" ht="12" customHeight="1">
      <c r="A370" s="501"/>
      <c r="B370" s="60" t="s">
        <v>1024</v>
      </c>
      <c r="C370" s="103"/>
      <c r="D370" s="71"/>
      <c r="E370" s="104"/>
      <c r="F370" s="1013"/>
      <c r="G370" s="104"/>
      <c r="H370" s="664"/>
      <c r="I370" s="1591"/>
      <c r="J370" s="1520"/>
      <c r="K370" s="1435"/>
      <c r="L370" s="778"/>
    </row>
    <row r="371" spans="1:12" ht="12" customHeight="1">
      <c r="A371" s="501"/>
      <c r="B371" s="60" t="s">
        <v>1630</v>
      </c>
      <c r="C371" s="103"/>
      <c r="D371" s="60"/>
      <c r="E371" s="380"/>
      <c r="F371" s="1050"/>
      <c r="G371" s="380"/>
      <c r="H371" s="66"/>
      <c r="I371" s="1603"/>
      <c r="J371" s="1525"/>
      <c r="K371" s="1450"/>
      <c r="L371" s="796"/>
    </row>
    <row r="372" spans="1:13" s="1" customFormat="1" ht="12" customHeight="1">
      <c r="A372" s="228" t="s">
        <v>1090</v>
      </c>
      <c r="B372" s="169" t="s">
        <v>610</v>
      </c>
      <c r="C372" s="28"/>
      <c r="D372" s="29"/>
      <c r="E372" s="424">
        <v>1</v>
      </c>
      <c r="F372" s="1032" t="s">
        <v>30</v>
      </c>
      <c r="G372" s="424" t="s">
        <v>30</v>
      </c>
      <c r="H372" s="867"/>
      <c r="I372" s="1574">
        <f aca="true" t="shared" si="49" ref="I372:I387">+ROUNDUP(H372*E372,0)</f>
        <v>0</v>
      </c>
      <c r="J372" s="1501"/>
      <c r="K372" s="1421">
        <f aca="true" t="shared" si="50" ref="K372:K387">+I372*J372</f>
        <v>0</v>
      </c>
      <c r="L372" s="777"/>
      <c r="M372" s="561"/>
    </row>
    <row r="373" spans="1:12" ht="12" customHeight="1">
      <c r="A373" s="443">
        <v>2000</v>
      </c>
      <c r="B373" s="427" t="s">
        <v>457</v>
      </c>
      <c r="C373" s="412"/>
      <c r="D373" s="413" t="s">
        <v>531</v>
      </c>
      <c r="E373" s="414">
        <v>1</v>
      </c>
      <c r="F373" s="497" t="s">
        <v>286</v>
      </c>
      <c r="G373" s="872" t="s">
        <v>286</v>
      </c>
      <c r="H373" s="863"/>
      <c r="I373" s="1574">
        <f t="shared" si="49"/>
        <v>0</v>
      </c>
      <c r="J373" s="1501"/>
      <c r="K373" s="1421">
        <f t="shared" si="50"/>
        <v>0</v>
      </c>
      <c r="L373" s="777"/>
    </row>
    <row r="374" spans="1:12" ht="12" customHeight="1">
      <c r="A374" s="443" t="s">
        <v>774</v>
      </c>
      <c r="B374" s="427" t="s">
        <v>461</v>
      </c>
      <c r="C374" s="412"/>
      <c r="D374" s="413" t="s">
        <v>252</v>
      </c>
      <c r="E374" s="414">
        <v>1</v>
      </c>
      <c r="F374" s="1052" t="s">
        <v>261</v>
      </c>
      <c r="G374" s="1076" t="s">
        <v>261</v>
      </c>
      <c r="H374" s="863"/>
      <c r="I374" s="1574">
        <f t="shared" si="49"/>
        <v>0</v>
      </c>
      <c r="J374" s="1501"/>
      <c r="K374" s="1421">
        <f t="shared" si="50"/>
        <v>0</v>
      </c>
      <c r="L374" s="796"/>
    </row>
    <row r="375" spans="1:13" s="152" customFormat="1" ht="12" customHeight="1">
      <c r="A375" s="165" t="s">
        <v>776</v>
      </c>
      <c r="B375" s="76" t="s">
        <v>386</v>
      </c>
      <c r="C375" s="487"/>
      <c r="D375" s="173" t="s">
        <v>387</v>
      </c>
      <c r="E375" s="178">
        <v>1</v>
      </c>
      <c r="F375" s="1051" t="s">
        <v>1458</v>
      </c>
      <c r="G375" s="693" t="s">
        <v>1458</v>
      </c>
      <c r="H375" s="859"/>
      <c r="I375" s="1574">
        <f t="shared" si="49"/>
        <v>0</v>
      </c>
      <c r="J375" s="1501"/>
      <c r="K375" s="1421">
        <f t="shared" si="50"/>
        <v>0</v>
      </c>
      <c r="L375" s="795"/>
      <c r="M375" s="567"/>
    </row>
    <row r="376" spans="1:12" ht="24" customHeight="1">
      <c r="A376" s="87" t="s">
        <v>1014</v>
      </c>
      <c r="B376" s="63" t="s">
        <v>516</v>
      </c>
      <c r="C376" s="61" t="s">
        <v>301</v>
      </c>
      <c r="D376" s="33" t="s">
        <v>1124</v>
      </c>
      <c r="E376" s="54">
        <v>1</v>
      </c>
      <c r="F376" s="1041" t="s">
        <v>261</v>
      </c>
      <c r="G376" s="379" t="s">
        <v>261</v>
      </c>
      <c r="H376" s="667"/>
      <c r="I376" s="1574">
        <f t="shared" si="49"/>
        <v>0</v>
      </c>
      <c r="J376" s="1501"/>
      <c r="K376" s="1421">
        <f t="shared" si="50"/>
        <v>0</v>
      </c>
      <c r="L376" s="777" t="s">
        <v>1059</v>
      </c>
    </row>
    <row r="377" spans="1:12" ht="12" customHeight="1">
      <c r="A377" s="87" t="s">
        <v>1015</v>
      </c>
      <c r="B377" s="372" t="s">
        <v>513</v>
      </c>
      <c r="C377" s="98"/>
      <c r="D377" s="33" t="s">
        <v>1338</v>
      </c>
      <c r="E377" s="54">
        <v>1</v>
      </c>
      <c r="F377" s="1041" t="s">
        <v>261</v>
      </c>
      <c r="G377" s="379" t="s">
        <v>261</v>
      </c>
      <c r="H377" s="667"/>
      <c r="I377" s="1574">
        <f t="shared" si="49"/>
        <v>0</v>
      </c>
      <c r="J377" s="1501"/>
      <c r="K377" s="1421">
        <f t="shared" si="50"/>
        <v>0</v>
      </c>
      <c r="L377" s="388"/>
    </row>
    <row r="378" spans="1:12" ht="12" customHeight="1">
      <c r="A378" s="87" t="s">
        <v>714</v>
      </c>
      <c r="B378" s="372" t="s">
        <v>365</v>
      </c>
      <c r="C378" s="98"/>
      <c r="D378" s="33" t="s">
        <v>251</v>
      </c>
      <c r="E378" s="54">
        <v>1</v>
      </c>
      <c r="F378" s="1051" t="s">
        <v>1458</v>
      </c>
      <c r="G378" s="693" t="s">
        <v>1458</v>
      </c>
      <c r="H378" s="667"/>
      <c r="I378" s="1574">
        <f t="shared" si="49"/>
        <v>0</v>
      </c>
      <c r="J378" s="1501"/>
      <c r="K378" s="1421">
        <f t="shared" si="50"/>
        <v>0</v>
      </c>
      <c r="L378" s="388"/>
    </row>
    <row r="379" spans="1:12" ht="12" customHeight="1">
      <c r="A379" s="87" t="s">
        <v>691</v>
      </c>
      <c r="B379" s="463" t="s">
        <v>959</v>
      </c>
      <c r="C379" s="155"/>
      <c r="D379" s="173" t="s">
        <v>536</v>
      </c>
      <c r="E379" s="54">
        <v>1</v>
      </c>
      <c r="F379" s="1041" t="s">
        <v>261</v>
      </c>
      <c r="G379" s="379" t="s">
        <v>261</v>
      </c>
      <c r="H379" s="667"/>
      <c r="I379" s="1574">
        <f t="shared" si="49"/>
        <v>0</v>
      </c>
      <c r="J379" s="1501"/>
      <c r="K379" s="1421">
        <f t="shared" si="50"/>
        <v>0</v>
      </c>
      <c r="L379" s="574"/>
    </row>
    <row r="380" spans="1:12" ht="24" customHeight="1">
      <c r="A380" s="443" t="s">
        <v>777</v>
      </c>
      <c r="B380" s="64" t="s">
        <v>515</v>
      </c>
      <c r="C380" s="61" t="s">
        <v>301</v>
      </c>
      <c r="D380" s="413" t="s">
        <v>537</v>
      </c>
      <c r="E380" s="54"/>
      <c r="F380" s="1041" t="s">
        <v>261</v>
      </c>
      <c r="G380" s="379" t="s">
        <v>261</v>
      </c>
      <c r="H380" s="667"/>
      <c r="I380" s="1574">
        <f t="shared" si="49"/>
        <v>0</v>
      </c>
      <c r="J380" s="1501"/>
      <c r="K380" s="1421">
        <f t="shared" si="50"/>
        <v>0</v>
      </c>
      <c r="L380" s="117" t="s">
        <v>514</v>
      </c>
    </row>
    <row r="381" spans="1:12" ht="12" customHeight="1">
      <c r="A381" s="87" t="s">
        <v>924</v>
      </c>
      <c r="B381" s="372" t="s">
        <v>931</v>
      </c>
      <c r="C381" s="46"/>
      <c r="D381" s="33" t="s">
        <v>948</v>
      </c>
      <c r="E381" s="414">
        <v>1</v>
      </c>
      <c r="F381" s="1052" t="s">
        <v>261</v>
      </c>
      <c r="G381" s="1076" t="s">
        <v>261</v>
      </c>
      <c r="H381" s="863"/>
      <c r="I381" s="1574">
        <f t="shared" si="49"/>
        <v>0</v>
      </c>
      <c r="J381" s="1501"/>
      <c r="K381" s="1421">
        <f t="shared" si="50"/>
        <v>0</v>
      </c>
      <c r="L381" s="356"/>
    </row>
    <row r="382" spans="1:12" ht="12" customHeight="1">
      <c r="A382" s="87" t="s">
        <v>781</v>
      </c>
      <c r="B382" s="166" t="s">
        <v>372</v>
      </c>
      <c r="C382" s="46"/>
      <c r="D382" s="33" t="s">
        <v>952</v>
      </c>
      <c r="E382" s="414">
        <v>1</v>
      </c>
      <c r="F382" s="1052" t="s">
        <v>261</v>
      </c>
      <c r="G382" s="1076" t="s">
        <v>261</v>
      </c>
      <c r="H382" s="863"/>
      <c r="I382" s="1574">
        <f t="shared" si="49"/>
        <v>0</v>
      </c>
      <c r="J382" s="1501"/>
      <c r="K382" s="1421">
        <f t="shared" si="50"/>
        <v>0</v>
      </c>
      <c r="L382" s="356"/>
    </row>
    <row r="383" spans="1:12" ht="24" customHeight="1">
      <c r="A383" s="87" t="s">
        <v>946</v>
      </c>
      <c r="B383" s="429" t="s">
        <v>554</v>
      </c>
      <c r="C383" s="412"/>
      <c r="D383" s="413" t="s">
        <v>958</v>
      </c>
      <c r="E383" s="414">
        <v>1</v>
      </c>
      <c r="F383" s="1052" t="s">
        <v>261</v>
      </c>
      <c r="G383" s="1076" t="s">
        <v>261</v>
      </c>
      <c r="H383" s="863"/>
      <c r="I383" s="1574">
        <f t="shared" si="49"/>
        <v>0</v>
      </c>
      <c r="J383" s="1501"/>
      <c r="K383" s="1421">
        <f t="shared" si="50"/>
        <v>0</v>
      </c>
      <c r="L383" s="356"/>
    </row>
    <row r="384" spans="1:13" s="145" customFormat="1" ht="24" customHeight="1">
      <c r="A384" s="157" t="s">
        <v>782</v>
      </c>
      <c r="B384" s="140" t="s">
        <v>380</v>
      </c>
      <c r="C384" s="1122" t="s">
        <v>301</v>
      </c>
      <c r="D384" s="17" t="s">
        <v>381</v>
      </c>
      <c r="E384" s="23"/>
      <c r="F384" s="1048" t="s">
        <v>261</v>
      </c>
      <c r="G384" s="23" t="s">
        <v>261</v>
      </c>
      <c r="H384" s="835"/>
      <c r="I384" s="1574">
        <f t="shared" si="49"/>
        <v>0</v>
      </c>
      <c r="J384" s="1501"/>
      <c r="K384" s="1421">
        <f t="shared" si="50"/>
        <v>0</v>
      </c>
      <c r="L384" s="1270" t="s">
        <v>1470</v>
      </c>
      <c r="M384" s="285"/>
    </row>
    <row r="385" spans="1:13" s="145" customFormat="1" ht="12" customHeight="1">
      <c r="A385" s="157" t="s">
        <v>778</v>
      </c>
      <c r="B385" s="140" t="s">
        <v>382</v>
      </c>
      <c r="C385" s="1124"/>
      <c r="D385" s="17" t="s">
        <v>970</v>
      </c>
      <c r="E385" s="23"/>
      <c r="F385" s="1048" t="s">
        <v>261</v>
      </c>
      <c r="G385" s="23" t="s">
        <v>261</v>
      </c>
      <c r="H385" s="835"/>
      <c r="I385" s="1574">
        <f t="shared" si="49"/>
        <v>0</v>
      </c>
      <c r="J385" s="1501"/>
      <c r="K385" s="1421">
        <f t="shared" si="50"/>
        <v>0</v>
      </c>
      <c r="L385" s="1271"/>
      <c r="M385" s="285"/>
    </row>
    <row r="386" spans="1:13" s="145" customFormat="1" ht="12" customHeight="1">
      <c r="A386" s="136" t="s">
        <v>775</v>
      </c>
      <c r="B386" s="86" t="s">
        <v>370</v>
      </c>
      <c r="C386" s="1284" t="s">
        <v>301</v>
      </c>
      <c r="D386" s="17" t="s">
        <v>184</v>
      </c>
      <c r="E386" s="178"/>
      <c r="F386" s="1051" t="s">
        <v>1458</v>
      </c>
      <c r="G386" s="693" t="s">
        <v>1458</v>
      </c>
      <c r="H386" s="859"/>
      <c r="I386" s="1574">
        <f t="shared" si="49"/>
        <v>0</v>
      </c>
      <c r="J386" s="1501"/>
      <c r="K386" s="1421">
        <f t="shared" si="50"/>
        <v>0</v>
      </c>
      <c r="L386" s="1218" t="s">
        <v>1469</v>
      </c>
      <c r="M386" s="285"/>
    </row>
    <row r="387" spans="1:13" s="145" customFormat="1" ht="12" customHeight="1">
      <c r="A387" s="136" t="s">
        <v>734</v>
      </c>
      <c r="B387" s="86" t="s">
        <v>574</v>
      </c>
      <c r="C387" s="1330"/>
      <c r="D387" s="17" t="s">
        <v>376</v>
      </c>
      <c r="E387" s="23"/>
      <c r="F387" s="1048" t="s">
        <v>261</v>
      </c>
      <c r="G387" s="23" t="s">
        <v>261</v>
      </c>
      <c r="H387" s="835"/>
      <c r="I387" s="1574">
        <f t="shared" si="49"/>
        <v>0</v>
      </c>
      <c r="J387" s="1501"/>
      <c r="K387" s="1421">
        <f t="shared" si="50"/>
        <v>0</v>
      </c>
      <c r="L387" s="1306"/>
      <c r="M387" s="285"/>
    </row>
    <row r="388" spans="1:13" s="1" customFormat="1" ht="12" customHeight="1">
      <c r="A388" s="268"/>
      <c r="B388" s="38" t="s">
        <v>1065</v>
      </c>
      <c r="C388" s="37"/>
      <c r="D388" s="38"/>
      <c r="E388" s="40"/>
      <c r="F388" s="164"/>
      <c r="G388" s="40"/>
      <c r="H388" s="82"/>
      <c r="I388" s="1576"/>
      <c r="J388" s="1478"/>
      <c r="K388" s="1422"/>
      <c r="L388" s="350"/>
      <c r="M388" s="561"/>
    </row>
    <row r="389" spans="1:13" s="105" customFormat="1" ht="24" customHeight="1">
      <c r="A389" s="228" t="s">
        <v>1090</v>
      </c>
      <c r="B389" s="140" t="s">
        <v>611</v>
      </c>
      <c r="C389" s="143"/>
      <c r="D389" s="279" t="s">
        <v>740</v>
      </c>
      <c r="E389" s="178" t="s">
        <v>395</v>
      </c>
      <c r="F389" s="818" t="s">
        <v>261</v>
      </c>
      <c r="G389" s="178" t="s">
        <v>261</v>
      </c>
      <c r="H389" s="859"/>
      <c r="I389" s="1574">
        <f aca="true" t="shared" si="51" ref="I389:I398">+ROUNDUP(H389*E389,0)</f>
        <v>0</v>
      </c>
      <c r="J389" s="1501"/>
      <c r="K389" s="1421">
        <f aca="true" t="shared" si="52" ref="K389:K398">+I389*J389</f>
        <v>0</v>
      </c>
      <c r="L389" s="575"/>
      <c r="M389" s="362"/>
    </row>
    <row r="390" spans="1:13" s="105" customFormat="1" ht="12" customHeight="1">
      <c r="A390" s="136" t="s">
        <v>656</v>
      </c>
      <c r="B390" s="140" t="s">
        <v>605</v>
      </c>
      <c r="C390" s="1134" t="s">
        <v>301</v>
      </c>
      <c r="D390" s="144" t="s">
        <v>406</v>
      </c>
      <c r="E390" s="23">
        <v>1</v>
      </c>
      <c r="F390" s="1001" t="s">
        <v>14</v>
      </c>
      <c r="G390" s="23" t="s">
        <v>14</v>
      </c>
      <c r="H390" s="835"/>
      <c r="I390" s="1574">
        <f t="shared" si="51"/>
        <v>0</v>
      </c>
      <c r="J390" s="1501"/>
      <c r="K390" s="1421">
        <f t="shared" si="52"/>
        <v>0</v>
      </c>
      <c r="L390" s="1245" t="s">
        <v>1409</v>
      </c>
      <c r="M390" s="363"/>
    </row>
    <row r="391" spans="1:13" s="105" customFormat="1" ht="12" customHeight="1">
      <c r="A391" s="136" t="s">
        <v>657</v>
      </c>
      <c r="B391" s="119" t="s">
        <v>522</v>
      </c>
      <c r="C391" s="1135"/>
      <c r="D391" s="144" t="s">
        <v>404</v>
      </c>
      <c r="E391" s="23"/>
      <c r="F391" s="1001" t="s">
        <v>14</v>
      </c>
      <c r="G391" s="23" t="s">
        <v>14</v>
      </c>
      <c r="H391" s="835"/>
      <c r="I391" s="1574">
        <f t="shared" si="51"/>
        <v>0</v>
      </c>
      <c r="J391" s="1501"/>
      <c r="K391" s="1421">
        <f t="shared" si="52"/>
        <v>0</v>
      </c>
      <c r="L391" s="1246"/>
      <c r="M391" s="363"/>
    </row>
    <row r="392" spans="1:13" s="105" customFormat="1" ht="24" customHeight="1">
      <c r="A392" s="136" t="s">
        <v>658</v>
      </c>
      <c r="B392" s="140" t="s">
        <v>1452</v>
      </c>
      <c r="C392" s="143" t="s">
        <v>616</v>
      </c>
      <c r="D392" s="144" t="s">
        <v>606</v>
      </c>
      <c r="E392" s="23"/>
      <c r="F392" s="1001" t="s">
        <v>14</v>
      </c>
      <c r="G392" s="23" t="s">
        <v>14</v>
      </c>
      <c r="H392" s="835"/>
      <c r="I392" s="1574">
        <f t="shared" si="51"/>
        <v>0</v>
      </c>
      <c r="J392" s="1501"/>
      <c r="K392" s="1421">
        <f t="shared" si="52"/>
        <v>0</v>
      </c>
      <c r="L392" s="1246"/>
      <c r="M392" s="363"/>
    </row>
    <row r="393" spans="1:13" s="105" customFormat="1" ht="24" customHeight="1">
      <c r="A393" s="136" t="s">
        <v>659</v>
      </c>
      <c r="B393" s="140" t="s">
        <v>614</v>
      </c>
      <c r="C393" s="204" t="s">
        <v>1091</v>
      </c>
      <c r="D393" s="144" t="s">
        <v>615</v>
      </c>
      <c r="E393" s="23"/>
      <c r="F393" s="1001" t="s">
        <v>14</v>
      </c>
      <c r="G393" s="23" t="s">
        <v>14</v>
      </c>
      <c r="H393" s="835"/>
      <c r="I393" s="1574">
        <f t="shared" si="51"/>
        <v>0</v>
      </c>
      <c r="J393" s="1501"/>
      <c r="K393" s="1421">
        <f t="shared" si="52"/>
        <v>0</v>
      </c>
      <c r="L393" s="1246"/>
      <c r="M393" s="363"/>
    </row>
    <row r="394" spans="1:13" s="105" customFormat="1" ht="12" customHeight="1">
      <c r="A394" s="136" t="s">
        <v>660</v>
      </c>
      <c r="B394" s="119" t="s">
        <v>80</v>
      </c>
      <c r="C394" s="1122" t="s">
        <v>301</v>
      </c>
      <c r="D394" s="144" t="s">
        <v>404</v>
      </c>
      <c r="E394" s="23"/>
      <c r="F394" s="1001" t="s">
        <v>14</v>
      </c>
      <c r="G394" s="23" t="s">
        <v>14</v>
      </c>
      <c r="H394" s="835"/>
      <c r="I394" s="1574">
        <f t="shared" si="51"/>
        <v>0</v>
      </c>
      <c r="J394" s="1501"/>
      <c r="K394" s="1421">
        <f t="shared" si="52"/>
        <v>0</v>
      </c>
      <c r="L394" s="1246"/>
      <c r="M394" s="363"/>
    </row>
    <row r="395" spans="1:13" s="105" customFormat="1" ht="12" customHeight="1">
      <c r="A395" s="136" t="s">
        <v>661</v>
      </c>
      <c r="B395" s="119" t="s">
        <v>607</v>
      </c>
      <c r="C395" s="1123"/>
      <c r="D395" s="144" t="s">
        <v>404</v>
      </c>
      <c r="E395" s="23"/>
      <c r="F395" s="1001" t="s">
        <v>14</v>
      </c>
      <c r="G395" s="23" t="s">
        <v>14</v>
      </c>
      <c r="H395" s="835"/>
      <c r="I395" s="1574">
        <f t="shared" si="51"/>
        <v>0</v>
      </c>
      <c r="J395" s="1501"/>
      <c r="K395" s="1421">
        <f t="shared" si="52"/>
        <v>0</v>
      </c>
      <c r="L395" s="1246"/>
      <c r="M395" s="363"/>
    </row>
    <row r="396" spans="1:13" s="105" customFormat="1" ht="12" customHeight="1">
      <c r="A396" s="136" t="s">
        <v>662</v>
      </c>
      <c r="B396" s="140" t="s">
        <v>1667</v>
      </c>
      <c r="C396" s="1123"/>
      <c r="D396" s="144" t="s">
        <v>404</v>
      </c>
      <c r="E396" s="23"/>
      <c r="F396" s="1001" t="s">
        <v>14</v>
      </c>
      <c r="G396" s="23" t="s">
        <v>14</v>
      </c>
      <c r="H396" s="835"/>
      <c r="I396" s="1574">
        <f t="shared" si="51"/>
        <v>0</v>
      </c>
      <c r="J396" s="1501"/>
      <c r="K396" s="1421">
        <f t="shared" si="52"/>
        <v>0</v>
      </c>
      <c r="L396" s="1246"/>
      <c r="M396" s="362"/>
    </row>
    <row r="397" spans="1:13" s="105" customFormat="1" ht="12" customHeight="1">
      <c r="A397" s="136" t="s">
        <v>663</v>
      </c>
      <c r="B397" s="119" t="s">
        <v>521</v>
      </c>
      <c r="C397" s="1123"/>
      <c r="D397" s="144" t="s">
        <v>405</v>
      </c>
      <c r="E397" s="23">
        <v>1</v>
      </c>
      <c r="F397" s="1001" t="s">
        <v>14</v>
      </c>
      <c r="G397" s="23" t="s">
        <v>14</v>
      </c>
      <c r="H397" s="835"/>
      <c r="I397" s="1574">
        <f t="shared" si="51"/>
        <v>0</v>
      </c>
      <c r="J397" s="1501"/>
      <c r="K397" s="1421">
        <f t="shared" si="52"/>
        <v>0</v>
      </c>
      <c r="L397" s="1246"/>
      <c r="M397" s="362"/>
    </row>
    <row r="398" spans="1:13" s="105" customFormat="1" ht="12" customHeight="1">
      <c r="A398" s="136" t="s">
        <v>664</v>
      </c>
      <c r="B398" s="119" t="s">
        <v>407</v>
      </c>
      <c r="C398" s="1124"/>
      <c r="D398" s="446" t="s">
        <v>405</v>
      </c>
      <c r="E398" s="23">
        <v>1</v>
      </c>
      <c r="F398" s="1001" t="s">
        <v>14</v>
      </c>
      <c r="G398" s="23" t="s">
        <v>14</v>
      </c>
      <c r="H398" s="835"/>
      <c r="I398" s="1574">
        <f t="shared" si="51"/>
        <v>0</v>
      </c>
      <c r="J398" s="1501"/>
      <c r="K398" s="1421">
        <f t="shared" si="52"/>
        <v>0</v>
      </c>
      <c r="L398" s="1247"/>
      <c r="M398" s="362"/>
    </row>
    <row r="399" spans="1:12" ht="12" customHeight="1">
      <c r="A399" s="501"/>
      <c r="B399" s="78" t="s">
        <v>1066</v>
      </c>
      <c r="C399" s="94"/>
      <c r="D399" s="78"/>
      <c r="E399" s="96"/>
      <c r="F399" s="1010"/>
      <c r="G399" s="96"/>
      <c r="H399" s="831"/>
      <c r="I399" s="1592"/>
      <c r="J399" s="1517"/>
      <c r="K399" s="1434"/>
      <c r="L399" s="397"/>
    </row>
    <row r="400" spans="1:13" s="151" customFormat="1" ht="12" customHeight="1">
      <c r="A400" s="136" t="s">
        <v>667</v>
      </c>
      <c r="B400" s="20" t="s">
        <v>391</v>
      </c>
      <c r="C400" s="1175" t="s">
        <v>301</v>
      </c>
      <c r="D400" s="848" t="s">
        <v>392</v>
      </c>
      <c r="E400" s="24"/>
      <c r="F400" s="109" t="s">
        <v>30</v>
      </c>
      <c r="G400" s="24" t="s">
        <v>30</v>
      </c>
      <c r="H400" s="81"/>
      <c r="I400" s="1574">
        <f aca="true" t="shared" si="53" ref="I400:I405">+ROUNDUP(H400*E400,0)</f>
        <v>0</v>
      </c>
      <c r="J400" s="1501"/>
      <c r="K400" s="1421">
        <f aca="true" t="shared" si="54" ref="K400:K405">+I400*J400</f>
        <v>0</v>
      </c>
      <c r="L400" s="1290" t="s">
        <v>98</v>
      </c>
      <c r="M400" s="283"/>
    </row>
    <row r="401" spans="1:13" s="151" customFormat="1" ht="12" customHeight="1">
      <c r="A401" s="136" t="s">
        <v>668</v>
      </c>
      <c r="B401" s="20" t="s">
        <v>396</v>
      </c>
      <c r="C401" s="1186"/>
      <c r="D401" s="848" t="s">
        <v>397</v>
      </c>
      <c r="E401" s="24"/>
      <c r="F401" s="109" t="s">
        <v>30</v>
      </c>
      <c r="G401" s="24" t="s">
        <v>30</v>
      </c>
      <c r="H401" s="81"/>
      <c r="I401" s="1574">
        <f t="shared" si="53"/>
        <v>0</v>
      </c>
      <c r="J401" s="1501"/>
      <c r="K401" s="1421">
        <f t="shared" si="54"/>
        <v>0</v>
      </c>
      <c r="L401" s="1291"/>
      <c r="M401" s="283"/>
    </row>
    <row r="402" spans="1:13" s="151" customFormat="1" ht="12" customHeight="1">
      <c r="A402" s="136" t="s">
        <v>669</v>
      </c>
      <c r="B402" s="20" t="s">
        <v>398</v>
      </c>
      <c r="C402" s="1186"/>
      <c r="D402" s="849" t="s">
        <v>399</v>
      </c>
      <c r="E402" s="24"/>
      <c r="F402" s="109" t="s">
        <v>30</v>
      </c>
      <c r="G402" s="24" t="s">
        <v>30</v>
      </c>
      <c r="H402" s="81"/>
      <c r="I402" s="1574">
        <f t="shared" si="53"/>
        <v>0</v>
      </c>
      <c r="J402" s="1501"/>
      <c r="K402" s="1421">
        <f t="shared" si="54"/>
        <v>0</v>
      </c>
      <c r="L402" s="1291"/>
      <c r="M402" s="283"/>
    </row>
    <row r="403" spans="1:13" s="151" customFormat="1" ht="12" customHeight="1">
      <c r="A403" s="136" t="s">
        <v>670</v>
      </c>
      <c r="B403" s="20" t="s">
        <v>268</v>
      </c>
      <c r="C403" s="1186"/>
      <c r="D403" s="849" t="s">
        <v>10</v>
      </c>
      <c r="E403" s="24"/>
      <c r="F403" s="109" t="s">
        <v>30</v>
      </c>
      <c r="G403" s="24" t="s">
        <v>30</v>
      </c>
      <c r="H403" s="81"/>
      <c r="I403" s="1574">
        <f t="shared" si="53"/>
        <v>0</v>
      </c>
      <c r="J403" s="1501"/>
      <c r="K403" s="1421">
        <f t="shared" si="54"/>
        <v>0</v>
      </c>
      <c r="L403" s="1291"/>
      <c r="M403" s="283"/>
    </row>
    <row r="404" spans="1:13" s="151" customFormat="1" ht="24" customHeight="1">
      <c r="A404" s="136" t="s">
        <v>671</v>
      </c>
      <c r="B404" s="20" t="s">
        <v>400</v>
      </c>
      <c r="C404" s="1186"/>
      <c r="D404" s="849" t="s">
        <v>401</v>
      </c>
      <c r="E404" s="24"/>
      <c r="F404" s="109" t="s">
        <v>30</v>
      </c>
      <c r="G404" s="24" t="s">
        <v>30</v>
      </c>
      <c r="H404" s="81"/>
      <c r="I404" s="1574">
        <f t="shared" si="53"/>
        <v>0</v>
      </c>
      <c r="J404" s="1501"/>
      <c r="K404" s="1421">
        <f t="shared" si="54"/>
        <v>0</v>
      </c>
      <c r="L404" s="1291"/>
      <c r="M404" s="283"/>
    </row>
    <row r="405" spans="1:13" s="151" customFormat="1" ht="12" customHeight="1">
      <c r="A405" s="136" t="s">
        <v>672</v>
      </c>
      <c r="B405" s="27" t="s">
        <v>402</v>
      </c>
      <c r="C405" s="1176"/>
      <c r="D405" s="849" t="s">
        <v>9</v>
      </c>
      <c r="E405" s="24"/>
      <c r="F405" s="109" t="s">
        <v>30</v>
      </c>
      <c r="G405" s="24" t="s">
        <v>30</v>
      </c>
      <c r="H405" s="81"/>
      <c r="I405" s="1574">
        <f t="shared" si="53"/>
        <v>0</v>
      </c>
      <c r="J405" s="1501"/>
      <c r="K405" s="1421">
        <f t="shared" si="54"/>
        <v>0</v>
      </c>
      <c r="L405" s="1292"/>
      <c r="M405" s="283"/>
    </row>
    <row r="406" spans="1:12" ht="12" customHeight="1">
      <c r="A406" s="87"/>
      <c r="B406" s="80" t="s">
        <v>1631</v>
      </c>
      <c r="C406" s="28"/>
      <c r="D406" s="15"/>
      <c r="E406" s="24"/>
      <c r="F406" s="109"/>
      <c r="G406" s="24"/>
      <c r="H406" s="81"/>
      <c r="I406" s="1575"/>
      <c r="J406" s="1480"/>
      <c r="K406" s="1423"/>
      <c r="L406" s="397"/>
    </row>
    <row r="407" spans="1:12" ht="12" customHeight="1">
      <c r="A407" s="87"/>
      <c r="B407" s="80" t="s">
        <v>1632</v>
      </c>
      <c r="C407" s="28"/>
      <c r="D407" s="15"/>
      <c r="E407" s="24"/>
      <c r="F407" s="109"/>
      <c r="G407" s="24"/>
      <c r="H407" s="81"/>
      <c r="I407" s="1575"/>
      <c r="J407" s="1480"/>
      <c r="K407" s="1423"/>
      <c r="L407" s="397"/>
    </row>
    <row r="408" spans="1:13" s="370" customFormat="1" ht="24" customHeight="1">
      <c r="A408" s="87" t="s">
        <v>714</v>
      </c>
      <c r="B408" s="63" t="s">
        <v>1244</v>
      </c>
      <c r="C408" s="98"/>
      <c r="D408" s="33" t="s">
        <v>251</v>
      </c>
      <c r="E408" s="379">
        <v>1</v>
      </c>
      <c r="F408" s="1034">
        <v>1000</v>
      </c>
      <c r="G408" s="851" t="s">
        <v>1847</v>
      </c>
      <c r="H408" s="865"/>
      <c r="I408" s="1566">
        <f>+ROUNDUP(H408/F408,0)*E408</f>
        <v>0</v>
      </c>
      <c r="J408" s="1500"/>
      <c r="K408" s="1421">
        <f>+I408*J408</f>
        <v>0</v>
      </c>
      <c r="L408" s="350"/>
      <c r="M408" s="562"/>
    </row>
    <row r="409" spans="1:13" s="370" customFormat="1" ht="12" customHeight="1">
      <c r="A409" s="87" t="s">
        <v>776</v>
      </c>
      <c r="B409" s="64" t="s">
        <v>386</v>
      </c>
      <c r="C409" s="61"/>
      <c r="D409" s="33" t="s">
        <v>387</v>
      </c>
      <c r="E409" s="379">
        <v>1</v>
      </c>
      <c r="F409" s="1033">
        <v>5000</v>
      </c>
      <c r="G409" s="851" t="s">
        <v>1847</v>
      </c>
      <c r="H409" s="865"/>
      <c r="I409" s="1566">
        <f>+ROUNDUP(H409/F409,0)*E409</f>
        <v>0</v>
      </c>
      <c r="J409" s="1500"/>
      <c r="K409" s="1421">
        <f>+I409*J409</f>
        <v>0</v>
      </c>
      <c r="L409" s="350"/>
      <c r="M409" s="562"/>
    </row>
    <row r="410" spans="1:13" s="370" customFormat="1" ht="12" customHeight="1">
      <c r="A410" s="87" t="s">
        <v>691</v>
      </c>
      <c r="B410" s="463" t="s">
        <v>959</v>
      </c>
      <c r="C410" s="98"/>
      <c r="D410" s="413" t="s">
        <v>536</v>
      </c>
      <c r="E410" s="24">
        <v>1</v>
      </c>
      <c r="F410" s="1034">
        <v>5000</v>
      </c>
      <c r="G410" s="851" t="s">
        <v>1847</v>
      </c>
      <c r="H410" s="81"/>
      <c r="I410" s="1566">
        <f>+ROUNDUP(H410/F410,0)*E410</f>
        <v>0</v>
      </c>
      <c r="J410" s="1500"/>
      <c r="K410" s="1421">
        <f>+I410*J410</f>
        <v>0</v>
      </c>
      <c r="L410" s="397"/>
      <c r="M410" s="562"/>
    </row>
    <row r="411" spans="1:13" s="370" customFormat="1" ht="12" customHeight="1">
      <c r="A411" s="87" t="s">
        <v>774</v>
      </c>
      <c r="B411" s="372" t="s">
        <v>461</v>
      </c>
      <c r="C411" s="98"/>
      <c r="D411" s="33" t="s">
        <v>252</v>
      </c>
      <c r="E411" s="54">
        <v>1</v>
      </c>
      <c r="F411" s="1041" t="s">
        <v>477</v>
      </c>
      <c r="G411" s="379" t="s">
        <v>477</v>
      </c>
      <c r="H411" s="667"/>
      <c r="I411" s="1574">
        <f aca="true" t="shared" si="55" ref="I411:I419">+ROUNDUP(H411*E411,0)</f>
        <v>0</v>
      </c>
      <c r="J411" s="1501"/>
      <c r="K411" s="1421">
        <f aca="true" t="shared" si="56" ref="K411:K419">+I411*J411</f>
        <v>0</v>
      </c>
      <c r="L411" s="388"/>
      <c r="M411" s="562"/>
    </row>
    <row r="412" spans="1:13" s="480" customFormat="1" ht="24" customHeight="1">
      <c r="A412" s="87" t="s">
        <v>1014</v>
      </c>
      <c r="B412" s="63" t="s">
        <v>516</v>
      </c>
      <c r="C412" s="32" t="s">
        <v>301</v>
      </c>
      <c r="D412" s="173" t="s">
        <v>1124</v>
      </c>
      <c r="E412" s="54"/>
      <c r="F412" s="1041" t="s">
        <v>477</v>
      </c>
      <c r="G412" s="379" t="s">
        <v>477</v>
      </c>
      <c r="H412" s="667"/>
      <c r="I412" s="1574">
        <f t="shared" si="55"/>
        <v>0</v>
      </c>
      <c r="J412" s="1501"/>
      <c r="K412" s="1421">
        <f t="shared" si="56"/>
        <v>0</v>
      </c>
      <c r="L412" s="792" t="s">
        <v>1018</v>
      </c>
      <c r="M412" s="569"/>
    </row>
    <row r="413" spans="1:13" s="480" customFormat="1" ht="12" customHeight="1">
      <c r="A413" s="87" t="s">
        <v>924</v>
      </c>
      <c r="B413" s="372" t="s">
        <v>931</v>
      </c>
      <c r="C413" s="46"/>
      <c r="D413" s="33" t="s">
        <v>948</v>
      </c>
      <c r="E413" s="54">
        <v>1</v>
      </c>
      <c r="F413" s="1041" t="s">
        <v>477</v>
      </c>
      <c r="G413" s="379" t="s">
        <v>477</v>
      </c>
      <c r="H413" s="667"/>
      <c r="I413" s="1574">
        <f t="shared" si="55"/>
        <v>0</v>
      </c>
      <c r="J413" s="1501"/>
      <c r="K413" s="1421">
        <f t="shared" si="56"/>
        <v>0</v>
      </c>
      <c r="L413" s="792"/>
      <c r="M413" s="569"/>
    </row>
    <row r="414" spans="1:13" s="480" customFormat="1" ht="12" customHeight="1">
      <c r="A414" s="87" t="s">
        <v>781</v>
      </c>
      <c r="B414" s="166" t="s">
        <v>372</v>
      </c>
      <c r="C414" s="46"/>
      <c r="D414" s="33" t="s">
        <v>952</v>
      </c>
      <c r="E414" s="54">
        <v>1</v>
      </c>
      <c r="F414" s="1041" t="s">
        <v>477</v>
      </c>
      <c r="G414" s="379" t="s">
        <v>477</v>
      </c>
      <c r="H414" s="667"/>
      <c r="I414" s="1574">
        <f t="shared" si="55"/>
        <v>0</v>
      </c>
      <c r="J414" s="1501"/>
      <c r="K414" s="1421">
        <f t="shared" si="56"/>
        <v>0</v>
      </c>
      <c r="L414" s="792"/>
      <c r="M414" s="569"/>
    </row>
    <row r="415" spans="1:12" ht="24" customHeight="1">
      <c r="A415" s="87" t="s">
        <v>946</v>
      </c>
      <c r="B415" s="429" t="s">
        <v>554</v>
      </c>
      <c r="C415" s="412"/>
      <c r="D415" s="413" t="s">
        <v>958</v>
      </c>
      <c r="E415" s="54">
        <v>1</v>
      </c>
      <c r="F415" s="1041" t="s">
        <v>477</v>
      </c>
      <c r="G415" s="379" t="s">
        <v>477</v>
      </c>
      <c r="H415" s="667"/>
      <c r="I415" s="1574">
        <f t="shared" si="55"/>
        <v>0</v>
      </c>
      <c r="J415" s="1501"/>
      <c r="K415" s="1421">
        <f t="shared" si="56"/>
        <v>0</v>
      </c>
      <c r="L415" s="792"/>
    </row>
    <row r="416" spans="1:13" s="145" customFormat="1" ht="24" customHeight="1">
      <c r="A416" s="157" t="s">
        <v>782</v>
      </c>
      <c r="B416" s="140" t="s">
        <v>380</v>
      </c>
      <c r="C416" s="1122" t="s">
        <v>301</v>
      </c>
      <c r="D416" s="17" t="s">
        <v>381</v>
      </c>
      <c r="E416" s="178"/>
      <c r="F416" s="1041" t="s">
        <v>477</v>
      </c>
      <c r="G416" s="379" t="s">
        <v>477</v>
      </c>
      <c r="H416" s="859"/>
      <c r="I416" s="1574">
        <f t="shared" si="55"/>
        <v>0</v>
      </c>
      <c r="J416" s="1501"/>
      <c r="K416" s="1421">
        <f t="shared" si="56"/>
        <v>0</v>
      </c>
      <c r="L416" s="1270" t="s">
        <v>1470</v>
      </c>
      <c r="M416" s="285"/>
    </row>
    <row r="417" spans="1:13" s="145" customFormat="1" ht="12" customHeight="1">
      <c r="A417" s="157" t="s">
        <v>778</v>
      </c>
      <c r="B417" s="140" t="s">
        <v>382</v>
      </c>
      <c r="C417" s="1327"/>
      <c r="D417" s="17" t="s">
        <v>970</v>
      </c>
      <c r="E417" s="178"/>
      <c r="F417" s="1041" t="s">
        <v>477</v>
      </c>
      <c r="G417" s="379" t="s">
        <v>477</v>
      </c>
      <c r="H417" s="859"/>
      <c r="I417" s="1574">
        <f t="shared" si="55"/>
        <v>0</v>
      </c>
      <c r="J417" s="1501"/>
      <c r="K417" s="1421">
        <f t="shared" si="56"/>
        <v>0</v>
      </c>
      <c r="L417" s="1271"/>
      <c r="M417" s="285"/>
    </row>
    <row r="418" spans="1:13" s="585" customFormat="1" ht="12" customHeight="1">
      <c r="A418" s="136" t="s">
        <v>775</v>
      </c>
      <c r="B418" s="86" t="s">
        <v>370</v>
      </c>
      <c r="C418" s="1276" t="s">
        <v>301</v>
      </c>
      <c r="D418" s="17" t="s">
        <v>184</v>
      </c>
      <c r="E418" s="178"/>
      <c r="F418" s="1041" t="s">
        <v>477</v>
      </c>
      <c r="G418" s="379" t="s">
        <v>477</v>
      </c>
      <c r="H418" s="859"/>
      <c r="I418" s="1574">
        <f t="shared" si="55"/>
        <v>0</v>
      </c>
      <c r="J418" s="1501"/>
      <c r="K418" s="1421">
        <f t="shared" si="56"/>
        <v>0</v>
      </c>
      <c r="L418" s="1218" t="s">
        <v>1469</v>
      </c>
      <c r="M418" s="287"/>
    </row>
    <row r="419" spans="1:13" s="585" customFormat="1" ht="12" customHeight="1">
      <c r="A419" s="136" t="s">
        <v>734</v>
      </c>
      <c r="B419" s="86" t="s">
        <v>574</v>
      </c>
      <c r="C419" s="1318"/>
      <c r="D419" s="17" t="s">
        <v>376</v>
      </c>
      <c r="E419" s="178"/>
      <c r="F419" s="1041" t="s">
        <v>477</v>
      </c>
      <c r="G419" s="379" t="s">
        <v>477</v>
      </c>
      <c r="H419" s="859"/>
      <c r="I419" s="1574">
        <f t="shared" si="55"/>
        <v>0</v>
      </c>
      <c r="J419" s="1501"/>
      <c r="K419" s="1421">
        <f t="shared" si="56"/>
        <v>0</v>
      </c>
      <c r="L419" s="1317"/>
      <c r="M419" s="287"/>
    </row>
    <row r="420" spans="1:12" ht="12" customHeight="1">
      <c r="A420" s="501"/>
      <c r="B420" s="324" t="s">
        <v>1633</v>
      </c>
      <c r="C420" s="128" t="s">
        <v>301</v>
      </c>
      <c r="D420" s="38"/>
      <c r="E420" s="40"/>
      <c r="F420" s="164"/>
      <c r="G420" s="40"/>
      <c r="H420" s="82"/>
      <c r="I420" s="1576"/>
      <c r="J420" s="1478"/>
      <c r="K420" s="1422"/>
      <c r="L420" s="267" t="s">
        <v>1779</v>
      </c>
    </row>
    <row r="421" spans="1:13" s="105" customFormat="1" ht="12" customHeight="1">
      <c r="A421" s="369"/>
      <c r="B421" s="45" t="s">
        <v>1634</v>
      </c>
      <c r="C421" s="46"/>
      <c r="D421" s="38"/>
      <c r="E421" s="24"/>
      <c r="F421" s="109"/>
      <c r="G421" s="24"/>
      <c r="H421" s="81"/>
      <c r="I421" s="1575"/>
      <c r="J421" s="1480"/>
      <c r="K421" s="1423"/>
      <c r="L421" s="336"/>
      <c r="M421" s="283"/>
    </row>
    <row r="422" spans="1:13" s="108" customFormat="1" ht="24" customHeight="1">
      <c r="A422" s="228" t="s">
        <v>1090</v>
      </c>
      <c r="B422" s="20" t="s">
        <v>612</v>
      </c>
      <c r="C422" s="41"/>
      <c r="D422" s="29"/>
      <c r="E422" s="24">
        <v>1</v>
      </c>
      <c r="F422" s="109" t="s">
        <v>261</v>
      </c>
      <c r="G422" s="24" t="s">
        <v>261</v>
      </c>
      <c r="H422" s="81"/>
      <c r="I422" s="1574">
        <f>+ROUNDUP(H422*E422,0)</f>
        <v>0</v>
      </c>
      <c r="J422" s="1501"/>
      <c r="K422" s="1421">
        <f>+I422*J422</f>
        <v>0</v>
      </c>
      <c r="L422" s="72"/>
      <c r="M422" s="570"/>
    </row>
    <row r="423" spans="1:13" s="586" customFormat="1" ht="24" customHeight="1">
      <c r="A423" s="136">
        <v>5027</v>
      </c>
      <c r="B423" s="300" t="s">
        <v>20</v>
      </c>
      <c r="C423" s="143" t="s">
        <v>301</v>
      </c>
      <c r="D423" s="144" t="s">
        <v>746</v>
      </c>
      <c r="E423" s="23">
        <v>1</v>
      </c>
      <c r="F423" s="1001" t="s">
        <v>244</v>
      </c>
      <c r="G423" s="23" t="s">
        <v>244</v>
      </c>
      <c r="H423" s="835"/>
      <c r="I423" s="1574">
        <f>+ROUNDUP(H423*E423,0)</f>
        <v>0</v>
      </c>
      <c r="J423" s="1501"/>
      <c r="K423" s="1421">
        <f>+I423*J423</f>
        <v>0</v>
      </c>
      <c r="L423" s="176" t="s">
        <v>1543</v>
      </c>
      <c r="M423" s="285"/>
    </row>
    <row r="424" spans="1:13" s="108" customFormat="1" ht="12" customHeight="1">
      <c r="A424" s="136">
        <v>5005</v>
      </c>
      <c r="B424" s="43" t="s">
        <v>271</v>
      </c>
      <c r="C424" s="41"/>
      <c r="D424" s="269" t="s">
        <v>1339</v>
      </c>
      <c r="E424" s="24"/>
      <c r="F424" s="109"/>
      <c r="G424" s="24"/>
      <c r="H424" s="81"/>
      <c r="I424" s="1575"/>
      <c r="J424" s="1480"/>
      <c r="K424" s="1423"/>
      <c r="L424" s="72"/>
      <c r="M424" s="571"/>
    </row>
    <row r="425" spans="1:13" s="105" customFormat="1" ht="12" customHeight="1">
      <c r="A425" s="268"/>
      <c r="B425" s="38" t="s">
        <v>1635</v>
      </c>
      <c r="C425" s="46"/>
      <c r="D425" s="44"/>
      <c r="E425" s="24"/>
      <c r="F425" s="109"/>
      <c r="G425" s="24"/>
      <c r="H425" s="81"/>
      <c r="I425" s="1575"/>
      <c r="J425" s="1480"/>
      <c r="K425" s="1423"/>
      <c r="L425" s="336"/>
      <c r="M425" s="283"/>
    </row>
    <row r="426" spans="1:13" s="587" customFormat="1" ht="12" customHeight="1">
      <c r="A426" s="165" t="s">
        <v>703</v>
      </c>
      <c r="B426" s="140" t="s">
        <v>294</v>
      </c>
      <c r="C426" s="146" t="s">
        <v>301</v>
      </c>
      <c r="D426" s="17" t="s">
        <v>213</v>
      </c>
      <c r="E426" s="23">
        <v>1</v>
      </c>
      <c r="F426" s="1001">
        <v>40</v>
      </c>
      <c r="G426" s="23" t="s">
        <v>1850</v>
      </c>
      <c r="H426" s="835"/>
      <c r="I426" s="1566">
        <f>+ROUNDUP(H426/F426,0)*E426</f>
        <v>0</v>
      </c>
      <c r="J426" s="1500"/>
      <c r="K426" s="1421">
        <f>+I426*J426</f>
        <v>0</v>
      </c>
      <c r="L426" s="1218" t="s">
        <v>1586</v>
      </c>
      <c r="M426" s="295"/>
    </row>
    <row r="427" spans="1:13" s="587" customFormat="1" ht="24" customHeight="1">
      <c r="A427" s="165" t="s">
        <v>704</v>
      </c>
      <c r="B427" s="140" t="s">
        <v>22</v>
      </c>
      <c r="C427" s="146" t="s">
        <v>301</v>
      </c>
      <c r="D427" s="17" t="s">
        <v>214</v>
      </c>
      <c r="E427" s="23">
        <v>1</v>
      </c>
      <c r="F427" s="1001">
        <v>40</v>
      </c>
      <c r="G427" s="23" t="s">
        <v>1850</v>
      </c>
      <c r="H427" s="835"/>
      <c r="I427" s="1566">
        <f>+ROUNDUP(H427/F427,0)*E427</f>
        <v>0</v>
      </c>
      <c r="J427" s="1500"/>
      <c r="K427" s="1421">
        <f>+I427*J427</f>
        <v>0</v>
      </c>
      <c r="L427" s="1219"/>
      <c r="M427" s="295"/>
    </row>
    <row r="428" spans="1:13" s="587" customFormat="1" ht="24" customHeight="1">
      <c r="A428" s="165" t="s">
        <v>705</v>
      </c>
      <c r="B428" s="119" t="s">
        <v>295</v>
      </c>
      <c r="C428" s="146" t="s">
        <v>616</v>
      </c>
      <c r="D428" s="941" t="s">
        <v>1125</v>
      </c>
      <c r="E428" s="23">
        <v>2</v>
      </c>
      <c r="F428" s="1001" t="s">
        <v>23</v>
      </c>
      <c r="G428" s="23" t="s">
        <v>23</v>
      </c>
      <c r="H428" s="835"/>
      <c r="I428" s="1574">
        <f>+ROUNDUP(H428*E428,0)</f>
        <v>0</v>
      </c>
      <c r="J428" s="1501"/>
      <c r="K428" s="1421">
        <f>+I428*J428</f>
        <v>0</v>
      </c>
      <c r="L428" s="1220"/>
      <c r="M428" s="295"/>
    </row>
    <row r="429" spans="1:12" ht="12" customHeight="1">
      <c r="A429" s="501"/>
      <c r="B429" s="38" t="s">
        <v>1636</v>
      </c>
      <c r="C429" s="37"/>
      <c r="D429" s="38"/>
      <c r="E429" s="40"/>
      <c r="F429" s="164"/>
      <c r="G429" s="40"/>
      <c r="H429" s="82"/>
      <c r="I429" s="1576"/>
      <c r="J429" s="1478"/>
      <c r="K429" s="1422"/>
      <c r="L429" s="350"/>
    </row>
    <row r="430" spans="1:13" s="370" customFormat="1" ht="12" customHeight="1">
      <c r="A430" s="228" t="s">
        <v>1090</v>
      </c>
      <c r="B430" s="169" t="s">
        <v>610</v>
      </c>
      <c r="C430" s="510"/>
      <c r="D430" s="482"/>
      <c r="E430" s="424">
        <v>1</v>
      </c>
      <c r="F430" s="1032" t="s">
        <v>1800</v>
      </c>
      <c r="G430" s="424" t="s">
        <v>1800</v>
      </c>
      <c r="H430" s="867"/>
      <c r="I430" s="1574">
        <f>+ROUNDUP(H430*E430,0)</f>
        <v>0</v>
      </c>
      <c r="J430" s="1501"/>
      <c r="K430" s="1421">
        <f>+I430*J430</f>
        <v>0</v>
      </c>
      <c r="L430" s="478"/>
      <c r="M430" s="562"/>
    </row>
    <row r="431" spans="1:12" ht="24" customHeight="1">
      <c r="A431" s="87" t="s">
        <v>1019</v>
      </c>
      <c r="B431" s="167" t="s">
        <v>41</v>
      </c>
      <c r="C431" s="28"/>
      <c r="D431" s="121" t="s">
        <v>99</v>
      </c>
      <c r="E431" s="24">
        <v>1</v>
      </c>
      <c r="F431" s="109" t="s">
        <v>14</v>
      </c>
      <c r="G431" s="24" t="s">
        <v>14</v>
      </c>
      <c r="H431" s="81"/>
      <c r="I431" s="1574">
        <f>+ROUNDUP(H431*E431,0)</f>
        <v>0</v>
      </c>
      <c r="J431" s="1501"/>
      <c r="K431" s="1421">
        <f>+I431*J431</f>
        <v>0</v>
      </c>
      <c r="L431" s="267"/>
    </row>
    <row r="432" spans="1:12" ht="12" customHeight="1">
      <c r="A432" s="501"/>
      <c r="B432" s="78" t="s">
        <v>1067</v>
      </c>
      <c r="C432" s="94"/>
      <c r="D432" s="78"/>
      <c r="E432" s="96"/>
      <c r="F432" s="1010"/>
      <c r="G432" s="96"/>
      <c r="H432" s="831"/>
      <c r="I432" s="1592"/>
      <c r="J432" s="1517"/>
      <c r="K432" s="1434"/>
      <c r="L432" s="397"/>
    </row>
    <row r="433" spans="1:12" ht="48" customHeight="1">
      <c r="A433" s="87">
        <v>3015</v>
      </c>
      <c r="B433" s="166" t="s">
        <v>101</v>
      </c>
      <c r="C433" s="46" t="s">
        <v>301</v>
      </c>
      <c r="D433" s="33"/>
      <c r="E433" s="54"/>
      <c r="F433" s="384"/>
      <c r="G433" s="851"/>
      <c r="H433" s="667"/>
      <c r="I433" s="1598"/>
      <c r="J433" s="1522"/>
      <c r="K433" s="1446"/>
      <c r="L433" s="777" t="s">
        <v>1780</v>
      </c>
    </row>
    <row r="434" spans="1:12" ht="36" customHeight="1">
      <c r="A434" s="745">
        <v>3017</v>
      </c>
      <c r="B434" s="166" t="s">
        <v>317</v>
      </c>
      <c r="C434" s="46" t="s">
        <v>301</v>
      </c>
      <c r="D434" s="33"/>
      <c r="E434" s="54">
        <v>1</v>
      </c>
      <c r="F434" s="384" t="s">
        <v>1462</v>
      </c>
      <c r="G434" s="851" t="s">
        <v>1462</v>
      </c>
      <c r="H434" s="667"/>
      <c r="I434" s="1574">
        <f>+ROUNDUP(H434*E434,0)</f>
        <v>0</v>
      </c>
      <c r="J434" s="1501"/>
      <c r="K434" s="1421">
        <f>+I434*J434</f>
        <v>0</v>
      </c>
      <c r="L434" s="777" t="s">
        <v>1068</v>
      </c>
    </row>
    <row r="435" spans="1:12" ht="12" customHeight="1">
      <c r="A435" s="501"/>
      <c r="B435" s="231" t="s">
        <v>1028</v>
      </c>
      <c r="C435" s="46"/>
      <c r="D435" s="59"/>
      <c r="E435" s="54"/>
      <c r="F435" s="384"/>
      <c r="G435" s="851"/>
      <c r="H435" s="667"/>
      <c r="I435" s="1598"/>
      <c r="J435" s="1522"/>
      <c r="K435" s="1446"/>
      <c r="L435" s="117"/>
    </row>
    <row r="436" spans="1:12" ht="12" customHeight="1">
      <c r="A436" s="501"/>
      <c r="B436" s="78" t="s">
        <v>1029</v>
      </c>
      <c r="C436" s="94"/>
      <c r="D436" s="78"/>
      <c r="E436" s="96"/>
      <c r="F436" s="1010"/>
      <c r="G436" s="96"/>
      <c r="H436" s="831"/>
      <c r="I436" s="1592"/>
      <c r="J436" s="1517"/>
      <c r="K436" s="1434"/>
      <c r="L436" s="397"/>
    </row>
    <row r="437" spans="1:12" ht="12" customHeight="1">
      <c r="A437" s="87">
        <v>3001</v>
      </c>
      <c r="B437" s="372" t="s">
        <v>288</v>
      </c>
      <c r="C437" s="98"/>
      <c r="D437" s="413" t="s">
        <v>531</v>
      </c>
      <c r="E437" s="54">
        <v>1</v>
      </c>
      <c r="F437" s="384" t="s">
        <v>286</v>
      </c>
      <c r="G437" s="851" t="s">
        <v>286</v>
      </c>
      <c r="H437" s="667"/>
      <c r="I437" s="1574">
        <f>+ROUNDUP(H437*E437,0)</f>
        <v>0</v>
      </c>
      <c r="J437" s="1501"/>
      <c r="K437" s="1421">
        <f>+I437*J437</f>
        <v>0</v>
      </c>
      <c r="L437" s="577"/>
    </row>
    <row r="438" spans="1:12" ht="12" customHeight="1">
      <c r="A438" s="87"/>
      <c r="B438" s="78" t="s">
        <v>1637</v>
      </c>
      <c r="C438" s="94"/>
      <c r="D438" s="358"/>
      <c r="E438" s="96"/>
      <c r="F438" s="1010"/>
      <c r="G438" s="96"/>
      <c r="H438" s="831"/>
      <c r="I438" s="1592"/>
      <c r="J438" s="1517"/>
      <c r="K438" s="1434"/>
      <c r="L438" s="397"/>
    </row>
    <row r="439" spans="1:12" ht="12" customHeight="1">
      <c r="A439" s="87" t="s">
        <v>714</v>
      </c>
      <c r="B439" s="372" t="s">
        <v>511</v>
      </c>
      <c r="C439" s="98"/>
      <c r="D439" s="29" t="s">
        <v>251</v>
      </c>
      <c r="E439" s="54">
        <v>1</v>
      </c>
      <c r="F439" s="1000" t="s">
        <v>108</v>
      </c>
      <c r="G439" s="328" t="s">
        <v>108</v>
      </c>
      <c r="H439" s="667"/>
      <c r="I439" s="1574">
        <f>+ROUNDUP(H439*E439,0)</f>
        <v>0</v>
      </c>
      <c r="J439" s="1501"/>
      <c r="K439" s="1421">
        <f>+I439*J439</f>
        <v>0</v>
      </c>
      <c r="L439" s="397"/>
    </row>
    <row r="440" spans="1:12" ht="12" customHeight="1">
      <c r="A440" s="501"/>
      <c r="B440" s="78" t="s">
        <v>1638</v>
      </c>
      <c r="C440" s="94"/>
      <c r="D440" s="78"/>
      <c r="E440" s="96"/>
      <c r="F440" s="1010"/>
      <c r="G440" s="96"/>
      <c r="H440" s="831"/>
      <c r="I440" s="1592"/>
      <c r="J440" s="1517"/>
      <c r="K440" s="1434"/>
      <c r="L440" s="397"/>
    </row>
    <row r="441" spans="1:12" ht="12" customHeight="1">
      <c r="A441" s="87" t="s">
        <v>1088</v>
      </c>
      <c r="B441" s="372" t="s">
        <v>102</v>
      </c>
      <c r="C441" s="98"/>
      <c r="D441" s="413" t="s">
        <v>1126</v>
      </c>
      <c r="E441" s="54">
        <v>1</v>
      </c>
      <c r="F441" s="1000" t="s">
        <v>19</v>
      </c>
      <c r="G441" s="328" t="s">
        <v>19</v>
      </c>
      <c r="H441" s="667"/>
      <c r="I441" s="1574">
        <f>+ROUNDUP(H441*E441,0)</f>
        <v>0</v>
      </c>
      <c r="J441" s="1501"/>
      <c r="K441" s="1421">
        <f>+I441*J441</f>
        <v>0</v>
      </c>
      <c r="L441" s="398"/>
    </row>
    <row r="442" spans="1:12" ht="12" customHeight="1">
      <c r="A442" s="87" t="s">
        <v>728</v>
      </c>
      <c r="B442" s="372" t="s">
        <v>104</v>
      </c>
      <c r="C442" s="98"/>
      <c r="D442" s="413" t="s">
        <v>1127</v>
      </c>
      <c r="E442" s="54">
        <v>1</v>
      </c>
      <c r="F442" s="1000" t="s">
        <v>19</v>
      </c>
      <c r="G442" s="328" t="s">
        <v>19</v>
      </c>
      <c r="H442" s="667"/>
      <c r="I442" s="1574">
        <f>+ROUNDUP(H442*E442,0)</f>
        <v>0</v>
      </c>
      <c r="J442" s="1501"/>
      <c r="K442" s="1421">
        <f>+I442*J442</f>
        <v>0</v>
      </c>
      <c r="L442" s="397"/>
    </row>
    <row r="443" spans="1:12" ht="12" customHeight="1">
      <c r="A443" s="87" t="s">
        <v>1022</v>
      </c>
      <c r="B443" s="372" t="s">
        <v>1062</v>
      </c>
      <c r="C443" s="98"/>
      <c r="D443" s="413" t="s">
        <v>1128</v>
      </c>
      <c r="E443" s="54">
        <v>1</v>
      </c>
      <c r="F443" s="1000" t="s">
        <v>19</v>
      </c>
      <c r="G443" s="328" t="s">
        <v>19</v>
      </c>
      <c r="H443" s="667"/>
      <c r="I443" s="1574">
        <f>+ROUNDUP(H443*E443,0)</f>
        <v>0</v>
      </c>
      <c r="J443" s="1501"/>
      <c r="K443" s="1421">
        <f>+I443*J443</f>
        <v>0</v>
      </c>
      <c r="L443" s="397"/>
    </row>
    <row r="444" spans="1:13" s="370" customFormat="1" ht="12" customHeight="1">
      <c r="A444" s="501"/>
      <c r="B444" s="60" t="s">
        <v>1031</v>
      </c>
      <c r="C444" s="467"/>
      <c r="D444" s="461"/>
      <c r="E444" s="466"/>
      <c r="F444" s="1055"/>
      <c r="G444" s="466"/>
      <c r="H444" s="869"/>
      <c r="I444" s="1602"/>
      <c r="J444" s="1524"/>
      <c r="K444" s="1453"/>
      <c r="L444" s="479"/>
      <c r="M444" s="562"/>
    </row>
    <row r="445" spans="1:13" s="152" customFormat="1" ht="24" customHeight="1">
      <c r="A445" s="165" t="s">
        <v>1032</v>
      </c>
      <c r="B445" s="169" t="s">
        <v>474</v>
      </c>
      <c r="C445" s="146"/>
      <c r="D445" s="941" t="s">
        <v>1033</v>
      </c>
      <c r="E445" s="178">
        <v>2</v>
      </c>
      <c r="F445" s="1036">
        <v>3500</v>
      </c>
      <c r="G445" s="852" t="s">
        <v>1839</v>
      </c>
      <c r="H445" s="859"/>
      <c r="I445" s="1566">
        <f>+ROUNDUP(H445/F445,0)*E445</f>
        <v>0</v>
      </c>
      <c r="J445" s="1500"/>
      <c r="K445" s="1421">
        <f>+I445*J445</f>
        <v>0</v>
      </c>
      <c r="L445" s="453"/>
      <c r="M445" s="567"/>
    </row>
    <row r="446" spans="1:12" ht="12" customHeight="1">
      <c r="A446" s="165" t="s">
        <v>1305</v>
      </c>
      <c r="B446" s="372" t="s">
        <v>1063</v>
      </c>
      <c r="C446" s="1279" t="s">
        <v>301</v>
      </c>
      <c r="D446" s="413" t="s">
        <v>1129</v>
      </c>
      <c r="E446" s="54"/>
      <c r="F446" s="109"/>
      <c r="G446" s="54"/>
      <c r="H446" s="667"/>
      <c r="I446" s="1598"/>
      <c r="J446" s="1522"/>
      <c r="K446" s="1423"/>
      <c r="L446" s="1282" t="s">
        <v>105</v>
      </c>
    </row>
    <row r="447" spans="1:12" ht="12" customHeight="1">
      <c r="A447" s="87">
        <v>7202</v>
      </c>
      <c r="B447" s="372" t="s">
        <v>106</v>
      </c>
      <c r="C447" s="1280"/>
      <c r="D447" s="413" t="s">
        <v>1298</v>
      </c>
      <c r="E447" s="382"/>
      <c r="F447" s="1056"/>
      <c r="G447" s="382"/>
      <c r="H447" s="651"/>
      <c r="I447" s="1606"/>
      <c r="J447" s="1528"/>
      <c r="K447" s="1454"/>
      <c r="L447" s="1283"/>
    </row>
    <row r="448" spans="1:12" ht="12" customHeight="1">
      <c r="A448" s="87">
        <v>7201</v>
      </c>
      <c r="B448" s="372" t="s">
        <v>107</v>
      </c>
      <c r="C448" s="1281"/>
      <c r="D448" s="413" t="s">
        <v>575</v>
      </c>
      <c r="E448" s="382"/>
      <c r="F448" s="1056"/>
      <c r="G448" s="382"/>
      <c r="H448" s="651"/>
      <c r="I448" s="1606"/>
      <c r="J448" s="1528"/>
      <c r="K448" s="1454"/>
      <c r="L448" s="1333"/>
    </row>
    <row r="449" spans="1:12" ht="12" customHeight="1">
      <c r="A449" s="501"/>
      <c r="B449" s="60" t="s">
        <v>109</v>
      </c>
      <c r="C449" s="103"/>
      <c r="D449" s="59"/>
      <c r="E449" s="54"/>
      <c r="F449" s="384"/>
      <c r="G449" s="54"/>
      <c r="H449" s="667"/>
      <c r="I449" s="1598"/>
      <c r="J449" s="1522"/>
      <c r="K449" s="1446"/>
      <c r="L449" s="401"/>
    </row>
    <row r="450" spans="1:12" ht="12" customHeight="1">
      <c r="A450" s="501"/>
      <c r="B450" s="78" t="s">
        <v>110</v>
      </c>
      <c r="C450" s="94"/>
      <c r="D450" s="59"/>
      <c r="E450" s="54"/>
      <c r="F450" s="384"/>
      <c r="G450" s="54"/>
      <c r="H450" s="667"/>
      <c r="I450" s="1598"/>
      <c r="J450" s="1522"/>
      <c r="K450" s="1446"/>
      <c r="L450" s="378"/>
    </row>
    <row r="451" spans="1:12" ht="12" customHeight="1">
      <c r="A451" s="501"/>
      <c r="B451" s="60" t="s">
        <v>1678</v>
      </c>
      <c r="C451" s="103"/>
      <c r="D451" s="59"/>
      <c r="E451" s="54"/>
      <c r="F451" s="384"/>
      <c r="G451" s="54"/>
      <c r="H451" s="667"/>
      <c r="I451" s="1598"/>
      <c r="J451" s="1522"/>
      <c r="K451" s="1446"/>
      <c r="L451" s="378"/>
    </row>
    <row r="452" spans="1:12" ht="12" customHeight="1">
      <c r="A452" s="228" t="s">
        <v>1090</v>
      </c>
      <c r="B452" s="438" t="s">
        <v>1089</v>
      </c>
      <c r="C452" s="412"/>
      <c r="D452" s="413"/>
      <c r="E452" s="872">
        <v>1</v>
      </c>
      <c r="F452" s="497" t="s">
        <v>30</v>
      </c>
      <c r="G452" s="872" t="s">
        <v>30</v>
      </c>
      <c r="H452" s="1073"/>
      <c r="I452" s="1574">
        <f>+ROUNDUP(H452*E452,0)</f>
        <v>0</v>
      </c>
      <c r="J452" s="1501"/>
      <c r="K452" s="1421">
        <f>+I452*J452</f>
        <v>0</v>
      </c>
      <c r="L452" s="599"/>
    </row>
    <row r="453" spans="1:12" ht="12" customHeight="1">
      <c r="A453" s="87" t="s">
        <v>1039</v>
      </c>
      <c r="B453" s="427" t="s">
        <v>111</v>
      </c>
      <c r="C453" s="412" t="s">
        <v>301</v>
      </c>
      <c r="D453" s="413" t="s">
        <v>1131</v>
      </c>
      <c r="E453" s="414"/>
      <c r="F453" s="497"/>
      <c r="G453" s="414"/>
      <c r="H453" s="863"/>
      <c r="I453" s="1607"/>
      <c r="J453" s="1529"/>
      <c r="K453" s="1455"/>
      <c r="L453" s="599" t="s">
        <v>566</v>
      </c>
    </row>
    <row r="454" spans="1:12" ht="12" customHeight="1">
      <c r="A454" s="87"/>
      <c r="B454" s="60" t="s">
        <v>1679</v>
      </c>
      <c r="C454" s="103"/>
      <c r="D454" s="59"/>
      <c r="E454" s="54"/>
      <c r="F454" s="384"/>
      <c r="G454" s="54"/>
      <c r="H454" s="667"/>
      <c r="I454" s="1598"/>
      <c r="J454" s="1522"/>
      <c r="K454" s="1446"/>
      <c r="L454" s="378"/>
    </row>
    <row r="455" spans="1:12" ht="12" customHeight="1">
      <c r="A455" s="87" t="s">
        <v>1039</v>
      </c>
      <c r="B455" s="427" t="s">
        <v>112</v>
      </c>
      <c r="C455" s="412"/>
      <c r="D455" s="413" t="s">
        <v>1131</v>
      </c>
      <c r="E455" s="746">
        <v>1</v>
      </c>
      <c r="F455" s="748" t="str">
        <f>IF(G455="Tipo","Tipo",IF(G455="Tm","500","500 Tm / Tipo"))</f>
        <v>500 Tm / Tipo</v>
      </c>
      <c r="G455" s="746" t="s">
        <v>1870</v>
      </c>
      <c r="H455" s="873"/>
      <c r="I455" s="1608">
        <f>IF(G455="Tipo",H455*E455,IF(G455="Tm",ROUNDUP(H455/F455,0)*E455,IF(AND(G455="Tm / Tipo",H455=""),0,"¿UNIDADES?")))</f>
        <v>0</v>
      </c>
      <c r="J455" s="1530"/>
      <c r="K455" s="1421">
        <f>+I455*J455</f>
        <v>0</v>
      </c>
      <c r="L455" s="378"/>
    </row>
    <row r="456" spans="1:12" ht="12" customHeight="1">
      <c r="A456" s="87" t="s">
        <v>1040</v>
      </c>
      <c r="B456" s="427" t="s">
        <v>1094</v>
      </c>
      <c r="C456" s="412"/>
      <c r="D456" s="413" t="s">
        <v>1132</v>
      </c>
      <c r="E456" s="746">
        <v>1</v>
      </c>
      <c r="F456" s="748" t="str">
        <f>IF(G456="Tipo","Tipo",IF(G456="Tm","500","500 Tm / Tipo"))</f>
        <v>500 Tm / Tipo</v>
      </c>
      <c r="G456" s="746" t="s">
        <v>1870</v>
      </c>
      <c r="H456" s="873"/>
      <c r="I456" s="1608">
        <f>IF(G456="Tipo",H456*E456,IF(G456="Tm",ROUNDUP(H456/F456,0)*E456,IF(AND(G456="Tm / Tipo",H456=""),0,"¿UNIDADES?")))</f>
        <v>0</v>
      </c>
      <c r="J456" s="1530"/>
      <c r="K456" s="1421">
        <f>+I456*J456</f>
        <v>0</v>
      </c>
      <c r="L456" s="378" t="s">
        <v>18</v>
      </c>
    </row>
    <row r="457" spans="1:12" ht="36" customHeight="1">
      <c r="A457" s="87" t="s">
        <v>1041</v>
      </c>
      <c r="B457" s="427" t="s">
        <v>113</v>
      </c>
      <c r="C457" s="412" t="s">
        <v>301</v>
      </c>
      <c r="D457" s="413" t="s">
        <v>1133</v>
      </c>
      <c r="E457" s="746">
        <v>1</v>
      </c>
      <c r="F457" s="748" t="str">
        <f>IF(G457="Tipo","Tipo",IF(G457="Tm","500","500 Tm / Tipo"))</f>
        <v>500 Tm / Tipo</v>
      </c>
      <c r="G457" s="746" t="s">
        <v>1870</v>
      </c>
      <c r="H457" s="873"/>
      <c r="I457" s="1608">
        <f>IF(G457="Tipo",H457*E457,IF(G457="Tm",ROUNDUP(H457/F457,0)*E457,IF(AND(G457="Tm / Tipo",H457=""),0,"¿UNIDADES?")))</f>
        <v>0</v>
      </c>
      <c r="J457" s="1530"/>
      <c r="K457" s="1421">
        <f>+I457*J457</f>
        <v>0</v>
      </c>
      <c r="L457" s="378" t="s">
        <v>1034</v>
      </c>
    </row>
    <row r="458" spans="1:12" ht="12" customHeight="1">
      <c r="A458" s="501"/>
      <c r="B458" s="60" t="s">
        <v>1680</v>
      </c>
      <c r="C458" s="103"/>
      <c r="D458" s="59"/>
      <c r="E458" s="746"/>
      <c r="F458" s="1057"/>
      <c r="G458" s="746"/>
      <c r="H458" s="873"/>
      <c r="I458" s="1608"/>
      <c r="J458" s="1530"/>
      <c r="K458" s="1456"/>
      <c r="L458" s="378"/>
    </row>
    <row r="459" spans="1:12" ht="12" customHeight="1">
      <c r="A459" s="87" t="s">
        <v>1039</v>
      </c>
      <c r="B459" s="427" t="s">
        <v>112</v>
      </c>
      <c r="C459" s="1325" t="s">
        <v>301</v>
      </c>
      <c r="D459" s="413" t="s">
        <v>1131</v>
      </c>
      <c r="E459" s="747">
        <v>1</v>
      </c>
      <c r="F459" s="750" t="s">
        <v>14</v>
      </c>
      <c r="G459" s="1077" t="s">
        <v>14</v>
      </c>
      <c r="H459" s="874"/>
      <c r="I459" s="1574">
        <f aca="true" t="shared" si="57" ref="I459:I467">+ROUNDUP(H459*E459,0)</f>
        <v>0</v>
      </c>
      <c r="J459" s="1501"/>
      <c r="K459" s="1421">
        <f aca="true" t="shared" si="58" ref="K459:K467">+I459*J459</f>
        <v>0</v>
      </c>
      <c r="L459" s="1346" t="s">
        <v>1092</v>
      </c>
    </row>
    <row r="460" spans="1:12" ht="12" customHeight="1">
      <c r="A460" s="87" t="s">
        <v>1040</v>
      </c>
      <c r="B460" s="427" t="s">
        <v>1094</v>
      </c>
      <c r="C460" s="1326"/>
      <c r="D460" s="413" t="s">
        <v>1132</v>
      </c>
      <c r="E460" s="747">
        <v>1</v>
      </c>
      <c r="F460" s="750" t="s">
        <v>14</v>
      </c>
      <c r="G460" s="1077" t="s">
        <v>14</v>
      </c>
      <c r="H460" s="874"/>
      <c r="I460" s="1574">
        <f t="shared" si="57"/>
        <v>0</v>
      </c>
      <c r="J460" s="1501"/>
      <c r="K460" s="1421">
        <f t="shared" si="58"/>
        <v>0</v>
      </c>
      <c r="L460" s="1347"/>
    </row>
    <row r="461" spans="1:12" ht="36" customHeight="1">
      <c r="A461" s="87" t="s">
        <v>1041</v>
      </c>
      <c r="B461" s="427" t="s">
        <v>113</v>
      </c>
      <c r="C461" s="1326"/>
      <c r="D461" s="413" t="s">
        <v>1133</v>
      </c>
      <c r="E461" s="747">
        <v>1</v>
      </c>
      <c r="F461" s="750" t="s">
        <v>14</v>
      </c>
      <c r="G461" s="1077" t="s">
        <v>14</v>
      </c>
      <c r="H461" s="874"/>
      <c r="I461" s="1574">
        <f t="shared" si="57"/>
        <v>0</v>
      </c>
      <c r="J461" s="1501"/>
      <c r="K461" s="1421">
        <f t="shared" si="58"/>
        <v>0</v>
      </c>
      <c r="L461" s="1347"/>
    </row>
    <row r="462" spans="1:12" ht="12" customHeight="1">
      <c r="A462" s="87" t="s">
        <v>1046</v>
      </c>
      <c r="B462" s="427" t="s">
        <v>114</v>
      </c>
      <c r="C462" s="1326"/>
      <c r="D462" s="413" t="s">
        <v>1134</v>
      </c>
      <c r="E462" s="747">
        <v>1</v>
      </c>
      <c r="F462" s="750" t="s">
        <v>14</v>
      </c>
      <c r="G462" s="1077" t="s">
        <v>14</v>
      </c>
      <c r="H462" s="874"/>
      <c r="I462" s="1574">
        <f t="shared" si="57"/>
        <v>0</v>
      </c>
      <c r="J462" s="1501"/>
      <c r="K462" s="1421">
        <f t="shared" si="58"/>
        <v>0</v>
      </c>
      <c r="L462" s="1347"/>
    </row>
    <row r="463" spans="1:12" ht="12" customHeight="1">
      <c r="A463" s="87" t="s">
        <v>1045</v>
      </c>
      <c r="B463" s="427" t="s">
        <v>578</v>
      </c>
      <c r="C463" s="1326"/>
      <c r="D463" s="413" t="s">
        <v>1135</v>
      </c>
      <c r="E463" s="747">
        <v>1</v>
      </c>
      <c r="F463" s="750" t="s">
        <v>14</v>
      </c>
      <c r="G463" s="1077" t="s">
        <v>14</v>
      </c>
      <c r="H463" s="874"/>
      <c r="I463" s="1574">
        <f t="shared" si="57"/>
        <v>0</v>
      </c>
      <c r="J463" s="1501"/>
      <c r="K463" s="1421">
        <f t="shared" si="58"/>
        <v>0</v>
      </c>
      <c r="L463" s="1347"/>
    </row>
    <row r="464" spans="1:12" ht="12" customHeight="1">
      <c r="A464" s="87" t="s">
        <v>1042</v>
      </c>
      <c r="B464" s="429" t="s">
        <v>577</v>
      </c>
      <c r="C464" s="1326"/>
      <c r="D464" s="413" t="s">
        <v>1136</v>
      </c>
      <c r="E464" s="747">
        <v>1</v>
      </c>
      <c r="F464" s="750" t="s">
        <v>14</v>
      </c>
      <c r="G464" s="1077" t="s">
        <v>14</v>
      </c>
      <c r="H464" s="874"/>
      <c r="I464" s="1574">
        <f t="shared" si="57"/>
        <v>0</v>
      </c>
      <c r="J464" s="1501"/>
      <c r="K464" s="1421">
        <f t="shared" si="58"/>
        <v>0</v>
      </c>
      <c r="L464" s="1347"/>
    </row>
    <row r="465" spans="1:12" ht="24" customHeight="1">
      <c r="A465" s="87" t="s">
        <v>1044</v>
      </c>
      <c r="B465" s="429" t="s">
        <v>1035</v>
      </c>
      <c r="C465" s="1326"/>
      <c r="D465" s="413" t="s">
        <v>1137</v>
      </c>
      <c r="E465" s="747">
        <v>1</v>
      </c>
      <c r="F465" s="750" t="s">
        <v>14</v>
      </c>
      <c r="G465" s="1077" t="s">
        <v>14</v>
      </c>
      <c r="H465" s="874"/>
      <c r="I465" s="1574">
        <f t="shared" si="57"/>
        <v>0</v>
      </c>
      <c r="J465" s="1501"/>
      <c r="K465" s="1421">
        <f t="shared" si="58"/>
        <v>0</v>
      </c>
      <c r="L465" s="1347"/>
    </row>
    <row r="466" spans="1:12" ht="24" customHeight="1">
      <c r="A466" s="87" t="s">
        <v>1039</v>
      </c>
      <c r="B466" s="429" t="s">
        <v>1036</v>
      </c>
      <c r="C466" s="1326"/>
      <c r="D466" s="423" t="s">
        <v>1131</v>
      </c>
      <c r="E466" s="747">
        <v>1</v>
      </c>
      <c r="F466" s="750" t="s">
        <v>14</v>
      </c>
      <c r="G466" s="1077" t="s">
        <v>14</v>
      </c>
      <c r="H466" s="874"/>
      <c r="I466" s="1574">
        <f t="shared" si="57"/>
        <v>0</v>
      </c>
      <c r="J466" s="1501"/>
      <c r="K466" s="1421">
        <f t="shared" si="58"/>
        <v>0</v>
      </c>
      <c r="L466" s="1347"/>
    </row>
    <row r="467" spans="1:12" ht="24" customHeight="1">
      <c r="A467" s="87" t="s">
        <v>1040</v>
      </c>
      <c r="B467" s="429" t="s">
        <v>1037</v>
      </c>
      <c r="C467" s="1286"/>
      <c r="D467" s="1028" t="s">
        <v>1132</v>
      </c>
      <c r="E467" s="747">
        <v>1</v>
      </c>
      <c r="F467" s="750" t="s">
        <v>14</v>
      </c>
      <c r="G467" s="1077" t="s">
        <v>14</v>
      </c>
      <c r="H467" s="874"/>
      <c r="I467" s="1574">
        <f t="shared" si="57"/>
        <v>0</v>
      </c>
      <c r="J467" s="1501"/>
      <c r="K467" s="1421">
        <f t="shared" si="58"/>
        <v>0</v>
      </c>
      <c r="L467" s="1293"/>
    </row>
    <row r="468" spans="1:12" ht="12" customHeight="1">
      <c r="A468" s="501"/>
      <c r="B468" s="60" t="s">
        <v>1082</v>
      </c>
      <c r="C468" s="103"/>
      <c r="D468" s="33"/>
      <c r="E468" s="54"/>
      <c r="F468" s="384"/>
      <c r="G468" s="851"/>
      <c r="H468" s="667"/>
      <c r="I468" s="1598"/>
      <c r="J468" s="1522"/>
      <c r="K468" s="1446"/>
      <c r="L468" s="378"/>
    </row>
    <row r="469" spans="1:12" ht="12" customHeight="1">
      <c r="A469" s="501"/>
      <c r="B469" s="60" t="s">
        <v>1072</v>
      </c>
      <c r="C469" s="103"/>
      <c r="D469" s="33"/>
      <c r="E469" s="54"/>
      <c r="F469" s="384"/>
      <c r="G469" s="851"/>
      <c r="H469" s="667"/>
      <c r="I469" s="1598"/>
      <c r="J469" s="1522"/>
      <c r="K469" s="1446"/>
      <c r="L469" s="378"/>
    </row>
    <row r="470" spans="1:12" ht="12" customHeight="1">
      <c r="A470" s="228" t="s">
        <v>1090</v>
      </c>
      <c r="B470" s="438" t="s">
        <v>1089</v>
      </c>
      <c r="C470" s="171" t="s">
        <v>301</v>
      </c>
      <c r="D470" s="173"/>
      <c r="E470" s="852">
        <v>1</v>
      </c>
      <c r="F470" s="497" t="s">
        <v>30</v>
      </c>
      <c r="G470" s="872" t="s">
        <v>30</v>
      </c>
      <c r="H470" s="881"/>
      <c r="I470" s="1574">
        <f>+ROUNDUP(H470*E470,0)</f>
        <v>0</v>
      </c>
      <c r="J470" s="1501"/>
      <c r="K470" s="1421">
        <f>+I470*J470</f>
        <v>0</v>
      </c>
      <c r="L470" s="378" t="s">
        <v>1038</v>
      </c>
    </row>
    <row r="471" spans="1:12" ht="12" customHeight="1">
      <c r="A471" s="87" t="s">
        <v>1039</v>
      </c>
      <c r="B471" s="383" t="s">
        <v>111</v>
      </c>
      <c r="C471" s="1276" t="s">
        <v>301</v>
      </c>
      <c r="D471" s="423" t="s">
        <v>1131</v>
      </c>
      <c r="E471" s="54"/>
      <c r="F471" s="384"/>
      <c r="G471" s="54"/>
      <c r="H471" s="667"/>
      <c r="I471" s="1598"/>
      <c r="J471" s="1522"/>
      <c r="K471" s="1446"/>
      <c r="L471" s="1316" t="s">
        <v>579</v>
      </c>
    </row>
    <row r="472" spans="1:12" ht="12" customHeight="1">
      <c r="A472" s="87" t="s">
        <v>1040</v>
      </c>
      <c r="B472" s="427" t="s">
        <v>1094</v>
      </c>
      <c r="C472" s="1277"/>
      <c r="D472" s="1028" t="s">
        <v>1132</v>
      </c>
      <c r="E472" s="54"/>
      <c r="F472" s="384"/>
      <c r="G472" s="54"/>
      <c r="H472" s="667"/>
      <c r="I472" s="1598"/>
      <c r="J472" s="1522"/>
      <c r="K472" s="1446"/>
      <c r="L472" s="1316"/>
    </row>
    <row r="473" spans="1:12" ht="24" customHeight="1">
      <c r="A473" s="87" t="s">
        <v>1043</v>
      </c>
      <c r="B473" s="63" t="s">
        <v>1071</v>
      </c>
      <c r="C473" s="1278"/>
      <c r="D473" s="413" t="s">
        <v>1138</v>
      </c>
      <c r="E473" s="54"/>
      <c r="F473" s="384"/>
      <c r="G473" s="54"/>
      <c r="H473" s="667"/>
      <c r="I473" s="1598"/>
      <c r="J473" s="1522"/>
      <c r="K473" s="1446"/>
      <c r="L473" s="1316"/>
    </row>
    <row r="474" spans="1:13" s="152" customFormat="1" ht="36" customHeight="1">
      <c r="A474" s="481"/>
      <c r="B474" s="181" t="s">
        <v>1083</v>
      </c>
      <c r="C474" s="580" t="s">
        <v>301</v>
      </c>
      <c r="D474" s="181"/>
      <c r="E474" s="182"/>
      <c r="F474" s="1002"/>
      <c r="G474" s="182"/>
      <c r="H474" s="813"/>
      <c r="I474" s="1601"/>
      <c r="J474" s="1484"/>
      <c r="K474" s="1424"/>
      <c r="L474" s="776" t="s">
        <v>1048</v>
      </c>
      <c r="M474" s="567"/>
    </row>
    <row r="475" spans="1:13" s="152" customFormat="1" ht="12" customHeight="1">
      <c r="A475" s="165" t="s">
        <v>1039</v>
      </c>
      <c r="B475" s="63" t="s">
        <v>112</v>
      </c>
      <c r="C475" s="385"/>
      <c r="D475" s="17" t="s">
        <v>1131</v>
      </c>
      <c r="E475" s="178">
        <v>1</v>
      </c>
      <c r="F475" s="581">
        <v>500</v>
      </c>
      <c r="G475" s="178" t="s">
        <v>1850</v>
      </c>
      <c r="H475" s="859"/>
      <c r="I475" s="1566">
        <f>+ROUNDUP(H475/F475,0)*E475</f>
        <v>0</v>
      </c>
      <c r="J475" s="1500"/>
      <c r="K475" s="1421">
        <f>+I475*J475</f>
        <v>0</v>
      </c>
      <c r="L475" s="403"/>
      <c r="M475" s="567"/>
    </row>
    <row r="476" spans="1:13" s="152" customFormat="1" ht="12" customHeight="1">
      <c r="A476" s="165" t="s">
        <v>1040</v>
      </c>
      <c r="B476" s="383" t="s">
        <v>1094</v>
      </c>
      <c r="C476" s="385"/>
      <c r="D476" s="1029" t="s">
        <v>1132</v>
      </c>
      <c r="E476" s="178">
        <v>1</v>
      </c>
      <c r="F476" s="581">
        <v>500</v>
      </c>
      <c r="G476" s="178" t="s">
        <v>1850</v>
      </c>
      <c r="H476" s="859"/>
      <c r="I476" s="1566">
        <f>+ROUNDUP(H476/F476,0)*E476</f>
        <v>0</v>
      </c>
      <c r="J476" s="1500"/>
      <c r="K476" s="1421">
        <f>+I476*J476</f>
        <v>0</v>
      </c>
      <c r="L476" s="403"/>
      <c r="M476" s="567"/>
    </row>
    <row r="477" spans="1:13" s="152" customFormat="1" ht="12" customHeight="1">
      <c r="A477" s="165" t="s">
        <v>1043</v>
      </c>
      <c r="B477" s="63" t="s">
        <v>1071</v>
      </c>
      <c r="C477" s="385" t="s">
        <v>301</v>
      </c>
      <c r="D477" s="173" t="s">
        <v>1138</v>
      </c>
      <c r="E477" s="178">
        <v>1</v>
      </c>
      <c r="F477" s="581">
        <v>500</v>
      </c>
      <c r="G477" s="178" t="s">
        <v>1850</v>
      </c>
      <c r="H477" s="859"/>
      <c r="I477" s="1566">
        <f>+ROUNDUP(H477/F477,0)*E477</f>
        <v>0</v>
      </c>
      <c r="J477" s="1500"/>
      <c r="K477" s="1421">
        <f>+I477*J477</f>
        <v>0</v>
      </c>
      <c r="L477" s="403" t="s">
        <v>1047</v>
      </c>
      <c r="M477" s="567"/>
    </row>
    <row r="478" spans="1:13" s="152" customFormat="1" ht="12" customHeight="1">
      <c r="A478" s="481"/>
      <c r="B478" s="75" t="s">
        <v>1084</v>
      </c>
      <c r="C478" s="455"/>
      <c r="D478" s="173"/>
      <c r="E478" s="178"/>
      <c r="F478" s="581"/>
      <c r="G478" s="178"/>
      <c r="H478" s="859"/>
      <c r="I478" s="1599"/>
      <c r="J478" s="1486"/>
      <c r="K478" s="1447"/>
      <c r="L478" s="403"/>
      <c r="M478" s="567"/>
    </row>
    <row r="479" spans="1:13" s="152" customFormat="1" ht="12" customHeight="1">
      <c r="A479" s="165" t="s">
        <v>1039</v>
      </c>
      <c r="B479" s="63" t="s">
        <v>112</v>
      </c>
      <c r="C479" s="1284" t="s">
        <v>301</v>
      </c>
      <c r="D479" s="17" t="s">
        <v>1131</v>
      </c>
      <c r="E479" s="178">
        <v>1</v>
      </c>
      <c r="F479" s="581" t="s">
        <v>14</v>
      </c>
      <c r="G479" s="852" t="s">
        <v>14</v>
      </c>
      <c r="H479" s="859"/>
      <c r="I479" s="1574">
        <f aca="true" t="shared" si="59" ref="I479:I486">+ROUNDUP(H479*E479,0)</f>
        <v>0</v>
      </c>
      <c r="J479" s="1501"/>
      <c r="K479" s="1421">
        <f aca="true" t="shared" si="60" ref="K479:K486">+I479*J479</f>
        <v>0</v>
      </c>
      <c r="L479" s="1311" t="s">
        <v>1092</v>
      </c>
      <c r="M479" s="567"/>
    </row>
    <row r="480" spans="1:13" s="152" customFormat="1" ht="12" customHeight="1">
      <c r="A480" s="165" t="s">
        <v>1040</v>
      </c>
      <c r="B480" s="383" t="s">
        <v>1094</v>
      </c>
      <c r="C480" s="1285"/>
      <c r="D480" s="1029" t="s">
        <v>1132</v>
      </c>
      <c r="E480" s="178">
        <v>1</v>
      </c>
      <c r="F480" s="581" t="s">
        <v>14</v>
      </c>
      <c r="G480" s="852" t="s">
        <v>14</v>
      </c>
      <c r="H480" s="859"/>
      <c r="I480" s="1574">
        <f t="shared" si="59"/>
        <v>0</v>
      </c>
      <c r="J480" s="1501"/>
      <c r="K480" s="1421">
        <f t="shared" si="60"/>
        <v>0</v>
      </c>
      <c r="L480" s="1314"/>
      <c r="M480" s="567"/>
    </row>
    <row r="481" spans="1:13" s="152" customFormat="1" ht="24" customHeight="1">
      <c r="A481" s="452" t="s">
        <v>1098</v>
      </c>
      <c r="B481" s="63" t="s">
        <v>580</v>
      </c>
      <c r="C481" s="1285"/>
      <c r="D481" s="173" t="s">
        <v>1139</v>
      </c>
      <c r="E481" s="178">
        <v>1</v>
      </c>
      <c r="F481" s="581" t="s">
        <v>14</v>
      </c>
      <c r="G481" s="852" t="s">
        <v>14</v>
      </c>
      <c r="H481" s="859"/>
      <c r="I481" s="1574">
        <f t="shared" si="59"/>
        <v>0</v>
      </c>
      <c r="J481" s="1501"/>
      <c r="K481" s="1421">
        <f t="shared" si="60"/>
        <v>0</v>
      </c>
      <c r="L481" s="1314"/>
      <c r="M481" s="567"/>
    </row>
    <row r="482" spans="1:13" s="152" customFormat="1" ht="12" customHeight="1">
      <c r="A482" s="165" t="s">
        <v>1046</v>
      </c>
      <c r="B482" s="63" t="s">
        <v>115</v>
      </c>
      <c r="C482" s="1285"/>
      <c r="D482" s="173" t="s">
        <v>1134</v>
      </c>
      <c r="E482" s="178">
        <v>1</v>
      </c>
      <c r="F482" s="581" t="s">
        <v>14</v>
      </c>
      <c r="G482" s="852" t="s">
        <v>14</v>
      </c>
      <c r="H482" s="859"/>
      <c r="I482" s="1574">
        <f t="shared" si="59"/>
        <v>0</v>
      </c>
      <c r="J482" s="1501"/>
      <c r="K482" s="1421">
        <f t="shared" si="60"/>
        <v>0</v>
      </c>
      <c r="L482" s="1314"/>
      <c r="M482" s="567"/>
    </row>
    <row r="483" spans="1:13" s="152" customFormat="1" ht="12" customHeight="1">
      <c r="A483" s="165" t="s">
        <v>1043</v>
      </c>
      <c r="B483" s="63" t="s">
        <v>1071</v>
      </c>
      <c r="C483" s="1285"/>
      <c r="D483" s="173" t="s">
        <v>1138</v>
      </c>
      <c r="E483" s="178">
        <v>1</v>
      </c>
      <c r="F483" s="581" t="s">
        <v>14</v>
      </c>
      <c r="G483" s="852" t="s">
        <v>14</v>
      </c>
      <c r="H483" s="859"/>
      <c r="I483" s="1574">
        <f t="shared" si="59"/>
        <v>0</v>
      </c>
      <c r="J483" s="1501"/>
      <c r="K483" s="1421">
        <f t="shared" si="60"/>
        <v>0</v>
      </c>
      <c r="L483" s="1314"/>
      <c r="M483" s="567"/>
    </row>
    <row r="484" spans="1:13" s="152" customFormat="1" ht="12" customHeight="1">
      <c r="A484" s="165" t="s">
        <v>1042</v>
      </c>
      <c r="B484" s="63" t="s">
        <v>582</v>
      </c>
      <c r="C484" s="1298"/>
      <c r="D484" s="173" t="s">
        <v>1136</v>
      </c>
      <c r="E484" s="178">
        <v>1</v>
      </c>
      <c r="F484" s="581" t="s">
        <v>14</v>
      </c>
      <c r="G484" s="852" t="s">
        <v>14</v>
      </c>
      <c r="H484" s="859"/>
      <c r="I484" s="1574">
        <f t="shared" si="59"/>
        <v>0</v>
      </c>
      <c r="J484" s="1501"/>
      <c r="K484" s="1421">
        <f t="shared" si="60"/>
        <v>0</v>
      </c>
      <c r="L484" s="1315"/>
      <c r="M484" s="567"/>
    </row>
    <row r="485" spans="1:13" s="152" customFormat="1" ht="24" customHeight="1">
      <c r="A485" s="452" t="s">
        <v>1096</v>
      </c>
      <c r="B485" s="63" t="s">
        <v>581</v>
      </c>
      <c r="C485" s="1284" t="s">
        <v>616</v>
      </c>
      <c r="D485" s="173" t="s">
        <v>1140</v>
      </c>
      <c r="E485" s="178">
        <v>1</v>
      </c>
      <c r="F485" s="581" t="s">
        <v>14</v>
      </c>
      <c r="G485" s="852" t="s">
        <v>14</v>
      </c>
      <c r="H485" s="859"/>
      <c r="I485" s="1574">
        <f t="shared" si="59"/>
        <v>0</v>
      </c>
      <c r="J485" s="1501"/>
      <c r="K485" s="1421">
        <f t="shared" si="60"/>
        <v>0</v>
      </c>
      <c r="L485" s="1302" t="s">
        <v>1093</v>
      </c>
      <c r="M485" s="567"/>
    </row>
    <row r="486" spans="1:13" s="152" customFormat="1" ht="24" customHeight="1">
      <c r="A486" s="452" t="s">
        <v>1097</v>
      </c>
      <c r="B486" s="63" t="s">
        <v>1049</v>
      </c>
      <c r="C486" s="1298"/>
      <c r="D486" s="173" t="s">
        <v>1141</v>
      </c>
      <c r="E486" s="178">
        <v>1</v>
      </c>
      <c r="F486" s="581" t="s">
        <v>14</v>
      </c>
      <c r="G486" s="852" t="s">
        <v>14</v>
      </c>
      <c r="H486" s="859"/>
      <c r="I486" s="1574">
        <f t="shared" si="59"/>
        <v>0</v>
      </c>
      <c r="J486" s="1501"/>
      <c r="K486" s="1421">
        <f t="shared" si="60"/>
        <v>0</v>
      </c>
      <c r="L486" s="1303"/>
      <c r="M486" s="567"/>
    </row>
    <row r="487" spans="1:13" s="152" customFormat="1" ht="12" customHeight="1">
      <c r="A487" s="481"/>
      <c r="B487" s="76" t="s">
        <v>1199</v>
      </c>
      <c r="C487" s="390"/>
      <c r="D487" s="173"/>
      <c r="E487" s="178"/>
      <c r="F487" s="581"/>
      <c r="G487" s="852"/>
      <c r="H487" s="859"/>
      <c r="I487" s="1599"/>
      <c r="J487" s="1486"/>
      <c r="K487" s="1447"/>
      <c r="L487" s="582"/>
      <c r="M487" s="567"/>
    </row>
    <row r="488" spans="1:13" s="152" customFormat="1" ht="12" customHeight="1">
      <c r="A488" s="165" t="s">
        <v>1044</v>
      </c>
      <c r="B488" s="63" t="s">
        <v>583</v>
      </c>
      <c r="C488" s="1284" t="s">
        <v>301</v>
      </c>
      <c r="D488" s="173" t="s">
        <v>1137</v>
      </c>
      <c r="E488" s="178">
        <v>1</v>
      </c>
      <c r="F488" s="581" t="s">
        <v>14</v>
      </c>
      <c r="G488" s="852" t="s">
        <v>14</v>
      </c>
      <c r="H488" s="859"/>
      <c r="I488" s="1574">
        <f>+ROUNDUP(H488*E488,0)</f>
        <v>0</v>
      </c>
      <c r="J488" s="1501"/>
      <c r="K488" s="1421">
        <f>+I488*J488</f>
        <v>0</v>
      </c>
      <c r="L488" s="1311" t="s">
        <v>1092</v>
      </c>
      <c r="M488" s="567"/>
    </row>
    <row r="489" spans="1:13" s="152" customFormat="1" ht="12" customHeight="1">
      <c r="A489" s="165" t="s">
        <v>1039</v>
      </c>
      <c r="B489" s="63" t="s">
        <v>584</v>
      </c>
      <c r="C489" s="1285"/>
      <c r="D489" s="17" t="s">
        <v>1131</v>
      </c>
      <c r="E489" s="178">
        <v>1</v>
      </c>
      <c r="F489" s="581" t="s">
        <v>14</v>
      </c>
      <c r="G489" s="852" t="s">
        <v>14</v>
      </c>
      <c r="H489" s="859"/>
      <c r="I489" s="1574">
        <f>+ROUNDUP(H489*E489,0)</f>
        <v>0</v>
      </c>
      <c r="J489" s="1501"/>
      <c r="K489" s="1421">
        <f>+I489*J489</f>
        <v>0</v>
      </c>
      <c r="L489" s="1334"/>
      <c r="M489" s="567"/>
    </row>
    <row r="490" spans="1:13" s="152" customFormat="1" ht="12" customHeight="1">
      <c r="A490" s="165" t="s">
        <v>1040</v>
      </c>
      <c r="B490" s="63" t="s">
        <v>585</v>
      </c>
      <c r="C490" s="1285"/>
      <c r="D490" s="1029" t="s">
        <v>1132</v>
      </c>
      <c r="E490" s="178">
        <v>1</v>
      </c>
      <c r="F490" s="581" t="s">
        <v>14</v>
      </c>
      <c r="G490" s="852" t="s">
        <v>14</v>
      </c>
      <c r="H490" s="859"/>
      <c r="I490" s="1574">
        <f>+ROUNDUP(H490*E490,0)</f>
        <v>0</v>
      </c>
      <c r="J490" s="1501"/>
      <c r="K490" s="1421">
        <f>+I490*J490</f>
        <v>0</v>
      </c>
      <c r="L490" s="1334"/>
      <c r="M490" s="567"/>
    </row>
    <row r="491" spans="1:13" s="152" customFormat="1" ht="12" customHeight="1">
      <c r="A491" s="165" t="s">
        <v>1040</v>
      </c>
      <c r="B491" s="63" t="s">
        <v>1200</v>
      </c>
      <c r="C491" s="1298"/>
      <c r="D491" s="1029" t="s">
        <v>1132</v>
      </c>
      <c r="E491" s="178">
        <v>1</v>
      </c>
      <c r="F491" s="581" t="s">
        <v>14</v>
      </c>
      <c r="G491" s="852" t="s">
        <v>14</v>
      </c>
      <c r="H491" s="859"/>
      <c r="I491" s="1574">
        <f>+ROUNDUP(H491*E491,0)</f>
        <v>0</v>
      </c>
      <c r="J491" s="1501"/>
      <c r="K491" s="1421">
        <f>+I491*J491</f>
        <v>0</v>
      </c>
      <c r="L491" s="1335"/>
      <c r="M491" s="567"/>
    </row>
    <row r="492" spans="1:12" ht="12" customHeight="1">
      <c r="A492" s="501"/>
      <c r="B492" s="60" t="s">
        <v>1095</v>
      </c>
      <c r="C492" s="103"/>
      <c r="D492" s="33"/>
      <c r="E492" s="54"/>
      <c r="F492" s="384"/>
      <c r="G492" s="851"/>
      <c r="H492" s="667"/>
      <c r="I492" s="1598"/>
      <c r="J492" s="1522"/>
      <c r="K492" s="1446"/>
      <c r="L492" s="401"/>
    </row>
    <row r="493" spans="1:12" ht="12" customHeight="1">
      <c r="A493" s="501"/>
      <c r="B493" s="60" t="s">
        <v>1113</v>
      </c>
      <c r="C493" s="103"/>
      <c r="D493" s="33"/>
      <c r="E493" s="54"/>
      <c r="F493" s="384"/>
      <c r="G493" s="851"/>
      <c r="H493" s="667"/>
      <c r="I493" s="1598"/>
      <c r="J493" s="1522"/>
      <c r="K493" s="1446"/>
      <c r="L493" s="378"/>
    </row>
    <row r="494" spans="1:12" ht="12" customHeight="1">
      <c r="A494" s="501"/>
      <c r="B494" s="60" t="s">
        <v>1099</v>
      </c>
      <c r="C494" s="103"/>
      <c r="D494" s="33"/>
      <c r="E494" s="54"/>
      <c r="F494" s="384"/>
      <c r="G494" s="851"/>
      <c r="H494" s="667"/>
      <c r="I494" s="1598"/>
      <c r="J494" s="1522"/>
      <c r="K494" s="1446"/>
      <c r="L494" s="378"/>
    </row>
    <row r="495" spans="1:13" s="151" customFormat="1" ht="12" customHeight="1">
      <c r="A495" s="228" t="s">
        <v>1090</v>
      </c>
      <c r="B495" s="438" t="s">
        <v>1089</v>
      </c>
      <c r="C495" s="499"/>
      <c r="D495" s="494"/>
      <c r="E495" s="414" t="s">
        <v>395</v>
      </c>
      <c r="F495" s="1058" t="s">
        <v>261</v>
      </c>
      <c r="G495" s="414" t="s">
        <v>261</v>
      </c>
      <c r="H495" s="863"/>
      <c r="I495" s="1574">
        <f>+ROUNDUP(H495*E495,0)</f>
        <v>0</v>
      </c>
      <c r="J495" s="1501"/>
      <c r="K495" s="1421">
        <f>+I495*J495</f>
        <v>0</v>
      </c>
      <c r="L495" s="500"/>
      <c r="M495" s="283"/>
    </row>
    <row r="496" spans="1:13" s="152" customFormat="1" ht="12" customHeight="1">
      <c r="A496" s="165" t="s">
        <v>1100</v>
      </c>
      <c r="B496" s="63" t="s">
        <v>116</v>
      </c>
      <c r="C496" s="1284" t="s">
        <v>301</v>
      </c>
      <c r="D496" s="173" t="s">
        <v>1142</v>
      </c>
      <c r="E496" s="178"/>
      <c r="F496" s="581"/>
      <c r="G496" s="178"/>
      <c r="H496" s="859"/>
      <c r="I496" s="1599"/>
      <c r="J496" s="1486"/>
      <c r="K496" s="1447"/>
      <c r="L496" s="1311" t="s">
        <v>566</v>
      </c>
      <c r="M496" s="567"/>
    </row>
    <row r="497" spans="1:13" s="152" customFormat="1" ht="12" customHeight="1">
      <c r="A497" s="165" t="s">
        <v>1101</v>
      </c>
      <c r="B497" s="63" t="s">
        <v>561</v>
      </c>
      <c r="C497" s="1285"/>
      <c r="D497" s="173" t="s">
        <v>1143</v>
      </c>
      <c r="E497" s="178"/>
      <c r="F497" s="581"/>
      <c r="G497" s="178"/>
      <c r="H497" s="859"/>
      <c r="I497" s="1599"/>
      <c r="J497" s="1486"/>
      <c r="K497" s="1447"/>
      <c r="L497" s="1312"/>
      <c r="M497" s="567"/>
    </row>
    <row r="498" spans="1:13" s="152" customFormat="1" ht="12" customHeight="1">
      <c r="A498" s="165" t="s">
        <v>1103</v>
      </c>
      <c r="B498" s="63" t="s">
        <v>562</v>
      </c>
      <c r="C498" s="1285"/>
      <c r="D498" s="173" t="s">
        <v>1144</v>
      </c>
      <c r="E498" s="178"/>
      <c r="F498" s="581"/>
      <c r="G498" s="178"/>
      <c r="H498" s="859"/>
      <c r="I498" s="1599"/>
      <c r="J498" s="1486"/>
      <c r="K498" s="1447"/>
      <c r="L498" s="1312"/>
      <c r="M498" s="567"/>
    </row>
    <row r="499" spans="1:13" s="152" customFormat="1" ht="12" customHeight="1">
      <c r="A499" s="165" t="s">
        <v>1104</v>
      </c>
      <c r="B499" s="63" t="s">
        <v>563</v>
      </c>
      <c r="C499" s="1285"/>
      <c r="D499" s="173" t="s">
        <v>1145</v>
      </c>
      <c r="E499" s="178"/>
      <c r="F499" s="581"/>
      <c r="G499" s="178"/>
      <c r="H499" s="859"/>
      <c r="I499" s="1599"/>
      <c r="J499" s="1486"/>
      <c r="K499" s="1447"/>
      <c r="L499" s="1312"/>
      <c r="M499" s="567"/>
    </row>
    <row r="500" spans="1:13" s="152" customFormat="1" ht="12" customHeight="1">
      <c r="A500" s="165" t="s">
        <v>1105</v>
      </c>
      <c r="B500" s="63" t="s">
        <v>564</v>
      </c>
      <c r="C500" s="1285"/>
      <c r="D500" s="173" t="s">
        <v>1146</v>
      </c>
      <c r="E500" s="178"/>
      <c r="F500" s="581"/>
      <c r="G500" s="178"/>
      <c r="H500" s="859"/>
      <c r="I500" s="1599"/>
      <c r="J500" s="1486"/>
      <c r="K500" s="1447"/>
      <c r="L500" s="1312"/>
      <c r="M500" s="567"/>
    </row>
    <row r="501" spans="1:13" s="152" customFormat="1" ht="12" customHeight="1">
      <c r="A501" s="165" t="s">
        <v>1102</v>
      </c>
      <c r="B501" s="63" t="s">
        <v>565</v>
      </c>
      <c r="C501" s="1298"/>
      <c r="D501" s="173" t="s">
        <v>1147</v>
      </c>
      <c r="E501" s="178"/>
      <c r="F501" s="581"/>
      <c r="G501" s="178"/>
      <c r="H501" s="859"/>
      <c r="I501" s="1599"/>
      <c r="J501" s="1486"/>
      <c r="K501" s="1447"/>
      <c r="L501" s="1313"/>
      <c r="M501" s="567"/>
    </row>
    <row r="502" spans="1:13" s="152" customFormat="1" ht="12" customHeight="1">
      <c r="A502" s="481"/>
      <c r="B502" s="75" t="s">
        <v>117</v>
      </c>
      <c r="C502" s="455"/>
      <c r="D502" s="173"/>
      <c r="E502" s="178"/>
      <c r="F502" s="581"/>
      <c r="G502" s="178"/>
      <c r="H502" s="859"/>
      <c r="I502" s="1599"/>
      <c r="J502" s="1486"/>
      <c r="K502" s="1447"/>
      <c r="L502" s="403"/>
      <c r="M502" s="567"/>
    </row>
    <row r="503" spans="1:13" s="152" customFormat="1" ht="12" customHeight="1">
      <c r="A503" s="165" t="s">
        <v>1100</v>
      </c>
      <c r="B503" s="63" t="s">
        <v>116</v>
      </c>
      <c r="C503" s="1284" t="s">
        <v>301</v>
      </c>
      <c r="D503" s="173" t="s">
        <v>1142</v>
      </c>
      <c r="E503" s="743">
        <v>1</v>
      </c>
      <c r="F503" s="748" t="str">
        <f aca="true" t="shared" si="61" ref="F503:F508">IF(G503="Tipo","Tipo",IF(G503="Tm","150","150 Tm / Tipo"))</f>
        <v>150 Tm / Tipo</v>
      </c>
      <c r="G503" s="746" t="s">
        <v>1870</v>
      </c>
      <c r="H503" s="868"/>
      <c r="I503" s="1608">
        <f aca="true" t="shared" si="62" ref="I503:I508">IF(G503="Tipo",H503*E503,IF(G503="Tm",ROUNDUP(H503/F503,0)*E503,IF(AND(G503="Tm / Tipo",H503=""),0,"¿UNIDADES?")))</f>
        <v>0</v>
      </c>
      <c r="J503" s="1521"/>
      <c r="K503" s="1421">
        <f aca="true" t="shared" si="63" ref="K503:K508">+I503*J503</f>
        <v>0</v>
      </c>
      <c r="L503" s="1294" t="s">
        <v>118</v>
      </c>
      <c r="M503" s="567"/>
    </row>
    <row r="504" spans="1:13" s="152" customFormat="1" ht="12" customHeight="1">
      <c r="A504" s="165" t="s">
        <v>1101</v>
      </c>
      <c r="B504" s="63" t="s">
        <v>561</v>
      </c>
      <c r="C504" s="1285"/>
      <c r="D504" s="173" t="s">
        <v>1143</v>
      </c>
      <c r="E504" s="743">
        <v>1</v>
      </c>
      <c r="F504" s="748" t="str">
        <f t="shared" si="61"/>
        <v>150 Tm / Tipo</v>
      </c>
      <c r="G504" s="746" t="s">
        <v>1870</v>
      </c>
      <c r="H504" s="868"/>
      <c r="I504" s="1608">
        <f t="shared" si="62"/>
        <v>0</v>
      </c>
      <c r="J504" s="1521"/>
      <c r="K504" s="1421">
        <f t="shared" si="63"/>
        <v>0</v>
      </c>
      <c r="L504" s="1336"/>
      <c r="M504" s="567"/>
    </row>
    <row r="505" spans="1:13" s="152" customFormat="1" ht="12" customHeight="1">
      <c r="A505" s="165" t="s">
        <v>1103</v>
      </c>
      <c r="B505" s="63" t="s">
        <v>562</v>
      </c>
      <c r="C505" s="1285"/>
      <c r="D505" s="173" t="s">
        <v>1144</v>
      </c>
      <c r="E505" s="743">
        <v>1</v>
      </c>
      <c r="F505" s="748" t="str">
        <f t="shared" si="61"/>
        <v>150 Tm / Tipo</v>
      </c>
      <c r="G505" s="746" t="s">
        <v>1870</v>
      </c>
      <c r="H505" s="868"/>
      <c r="I505" s="1608">
        <f t="shared" si="62"/>
        <v>0</v>
      </c>
      <c r="J505" s="1521"/>
      <c r="K505" s="1421">
        <f t="shared" si="63"/>
        <v>0</v>
      </c>
      <c r="L505" s="1336"/>
      <c r="M505" s="567"/>
    </row>
    <row r="506" spans="1:13" s="152" customFormat="1" ht="12" customHeight="1">
      <c r="A506" s="165" t="s">
        <v>1104</v>
      </c>
      <c r="B506" s="63" t="s">
        <v>563</v>
      </c>
      <c r="C506" s="1285"/>
      <c r="D506" s="173" t="s">
        <v>1145</v>
      </c>
      <c r="E506" s="743">
        <v>1</v>
      </c>
      <c r="F506" s="748" t="str">
        <f t="shared" si="61"/>
        <v>150 Tm / Tipo</v>
      </c>
      <c r="G506" s="746" t="s">
        <v>1870</v>
      </c>
      <c r="H506" s="868"/>
      <c r="I506" s="1608">
        <f t="shared" si="62"/>
        <v>0</v>
      </c>
      <c r="J506" s="1521"/>
      <c r="K506" s="1421">
        <f t="shared" si="63"/>
        <v>0</v>
      </c>
      <c r="L506" s="1336"/>
      <c r="M506" s="567"/>
    </row>
    <row r="507" spans="1:13" s="152" customFormat="1" ht="12" customHeight="1">
      <c r="A507" s="165" t="s">
        <v>1105</v>
      </c>
      <c r="B507" s="63" t="s">
        <v>564</v>
      </c>
      <c r="C507" s="1285"/>
      <c r="D507" s="173" t="s">
        <v>1146</v>
      </c>
      <c r="E507" s="743">
        <v>1</v>
      </c>
      <c r="F507" s="748" t="str">
        <f t="shared" si="61"/>
        <v>150 Tm / Tipo</v>
      </c>
      <c r="G507" s="746" t="s">
        <v>1870</v>
      </c>
      <c r="H507" s="868"/>
      <c r="I507" s="1608">
        <f t="shared" si="62"/>
        <v>0</v>
      </c>
      <c r="J507" s="1521"/>
      <c r="K507" s="1421">
        <f t="shared" si="63"/>
        <v>0</v>
      </c>
      <c r="L507" s="1336"/>
      <c r="M507" s="567"/>
    </row>
    <row r="508" spans="1:13" s="152" customFormat="1" ht="12" customHeight="1">
      <c r="A508" s="165" t="s">
        <v>1102</v>
      </c>
      <c r="B508" s="63" t="s">
        <v>565</v>
      </c>
      <c r="C508" s="1298"/>
      <c r="D508" s="173" t="s">
        <v>1147</v>
      </c>
      <c r="E508" s="743">
        <v>1</v>
      </c>
      <c r="F508" s="748" t="str">
        <f t="shared" si="61"/>
        <v>150 Tm / Tipo</v>
      </c>
      <c r="G508" s="746" t="s">
        <v>1870</v>
      </c>
      <c r="H508" s="868"/>
      <c r="I508" s="1608">
        <f t="shared" si="62"/>
        <v>0</v>
      </c>
      <c r="J508" s="1521"/>
      <c r="K508" s="1421">
        <f t="shared" si="63"/>
        <v>0</v>
      </c>
      <c r="L508" s="1295"/>
      <c r="M508" s="567"/>
    </row>
    <row r="509" spans="1:13" s="152" customFormat="1" ht="12" customHeight="1">
      <c r="A509" s="481"/>
      <c r="B509" s="75" t="s">
        <v>119</v>
      </c>
      <c r="C509" s="455"/>
      <c r="D509" s="173"/>
      <c r="E509" s="743"/>
      <c r="F509" s="748"/>
      <c r="G509" s="743"/>
      <c r="H509" s="868"/>
      <c r="I509" s="1597"/>
      <c r="J509" s="1521"/>
      <c r="K509" s="1457"/>
      <c r="L509" s="403"/>
      <c r="M509" s="567"/>
    </row>
    <row r="510" spans="1:13" s="152" customFormat="1" ht="12" customHeight="1">
      <c r="A510" s="481"/>
      <c r="B510" s="75" t="s">
        <v>1106</v>
      </c>
      <c r="C510" s="455"/>
      <c r="D510" s="173"/>
      <c r="E510" s="743"/>
      <c r="F510" s="748"/>
      <c r="G510" s="743"/>
      <c r="H510" s="868"/>
      <c r="I510" s="1597"/>
      <c r="J510" s="1521"/>
      <c r="K510" s="1457"/>
      <c r="L510" s="403"/>
      <c r="M510" s="567"/>
    </row>
    <row r="511" spans="1:13" s="152" customFormat="1" ht="12" customHeight="1">
      <c r="A511" s="165" t="s">
        <v>1103</v>
      </c>
      <c r="B511" s="76" t="s">
        <v>562</v>
      </c>
      <c r="C511" s="1284" t="s">
        <v>301</v>
      </c>
      <c r="D511" s="173" t="s">
        <v>1144</v>
      </c>
      <c r="E511" s="743"/>
      <c r="F511" s="748" t="s">
        <v>14</v>
      </c>
      <c r="G511" s="1078" t="s">
        <v>14</v>
      </c>
      <c r="H511" s="868"/>
      <c r="I511" s="1574">
        <f aca="true" t="shared" si="64" ref="I511:I517">+ROUNDUP(H511*E511,0)</f>
        <v>0</v>
      </c>
      <c r="J511" s="1501"/>
      <c r="K511" s="1421">
        <f aca="true" t="shared" si="65" ref="K511:K517">+I511*J511</f>
        <v>0</v>
      </c>
      <c r="L511" s="1311" t="s">
        <v>1468</v>
      </c>
      <c r="M511" s="567"/>
    </row>
    <row r="512" spans="1:13" s="152" customFormat="1" ht="12" customHeight="1">
      <c r="A512" s="165" t="s">
        <v>1104</v>
      </c>
      <c r="B512" s="76" t="s">
        <v>567</v>
      </c>
      <c r="C512" s="1285"/>
      <c r="D512" s="173" t="s">
        <v>1145</v>
      </c>
      <c r="E512" s="743"/>
      <c r="F512" s="748" t="s">
        <v>14</v>
      </c>
      <c r="G512" s="1078" t="s">
        <v>14</v>
      </c>
      <c r="H512" s="868"/>
      <c r="I512" s="1574">
        <f t="shared" si="64"/>
        <v>0</v>
      </c>
      <c r="J512" s="1501"/>
      <c r="K512" s="1421">
        <f t="shared" si="65"/>
        <v>0</v>
      </c>
      <c r="L512" s="1312"/>
      <c r="M512" s="567"/>
    </row>
    <row r="513" spans="1:13" s="152" customFormat="1" ht="12" customHeight="1">
      <c r="A513" s="165" t="s">
        <v>1107</v>
      </c>
      <c r="B513" s="76" t="s">
        <v>568</v>
      </c>
      <c r="C513" s="1285"/>
      <c r="D513" s="173" t="s">
        <v>1148</v>
      </c>
      <c r="E513" s="743"/>
      <c r="F513" s="748" t="s">
        <v>14</v>
      </c>
      <c r="G513" s="1078" t="s">
        <v>14</v>
      </c>
      <c r="H513" s="868"/>
      <c r="I513" s="1574">
        <f t="shared" si="64"/>
        <v>0</v>
      </c>
      <c r="J513" s="1501"/>
      <c r="K513" s="1421">
        <f t="shared" si="65"/>
        <v>0</v>
      </c>
      <c r="L513" s="1312"/>
      <c r="M513" s="567"/>
    </row>
    <row r="514" spans="1:13" s="152" customFormat="1" ht="12" customHeight="1">
      <c r="A514" s="165" t="s">
        <v>1102</v>
      </c>
      <c r="B514" s="76" t="s">
        <v>1110</v>
      </c>
      <c r="C514" s="1285"/>
      <c r="D514" s="173" t="s">
        <v>1147</v>
      </c>
      <c r="E514" s="743"/>
      <c r="F514" s="748" t="s">
        <v>14</v>
      </c>
      <c r="G514" s="1078" t="s">
        <v>14</v>
      </c>
      <c r="H514" s="868"/>
      <c r="I514" s="1574">
        <f t="shared" si="64"/>
        <v>0</v>
      </c>
      <c r="J514" s="1501"/>
      <c r="K514" s="1421">
        <f t="shared" si="65"/>
        <v>0</v>
      </c>
      <c r="L514" s="1312"/>
      <c r="M514" s="567"/>
    </row>
    <row r="515" spans="1:13" s="152" customFormat="1" ht="12" customHeight="1">
      <c r="A515" s="165" t="s">
        <v>1105</v>
      </c>
      <c r="B515" s="76" t="s">
        <v>1108</v>
      </c>
      <c r="C515" s="1285"/>
      <c r="D515" s="173" t="s">
        <v>1146</v>
      </c>
      <c r="E515" s="743"/>
      <c r="F515" s="748" t="s">
        <v>14</v>
      </c>
      <c r="G515" s="1078" t="s">
        <v>14</v>
      </c>
      <c r="H515" s="868"/>
      <c r="I515" s="1574">
        <f t="shared" si="64"/>
        <v>0</v>
      </c>
      <c r="J515" s="1501"/>
      <c r="K515" s="1421">
        <f t="shared" si="65"/>
        <v>0</v>
      </c>
      <c r="L515" s="1312"/>
      <c r="M515" s="567"/>
    </row>
    <row r="516" spans="1:13" s="152" customFormat="1" ht="12" customHeight="1">
      <c r="A516" s="165" t="s">
        <v>1111</v>
      </c>
      <c r="B516" s="76" t="s">
        <v>1109</v>
      </c>
      <c r="C516" s="1285"/>
      <c r="D516" s="173" t="s">
        <v>1149</v>
      </c>
      <c r="E516" s="743"/>
      <c r="F516" s="748" t="s">
        <v>14</v>
      </c>
      <c r="G516" s="1078" t="s">
        <v>14</v>
      </c>
      <c r="H516" s="868"/>
      <c r="I516" s="1574">
        <f t="shared" si="64"/>
        <v>0</v>
      </c>
      <c r="J516" s="1501"/>
      <c r="K516" s="1421">
        <f t="shared" si="65"/>
        <v>0</v>
      </c>
      <c r="L516" s="1312"/>
      <c r="M516" s="567"/>
    </row>
    <row r="517" spans="1:13" s="152" customFormat="1" ht="12" customHeight="1">
      <c r="A517" s="165" t="s">
        <v>1112</v>
      </c>
      <c r="B517" s="76" t="s">
        <v>569</v>
      </c>
      <c r="C517" s="1298"/>
      <c r="D517" s="173" t="s">
        <v>1150</v>
      </c>
      <c r="E517" s="743"/>
      <c r="F517" s="748" t="s">
        <v>14</v>
      </c>
      <c r="G517" s="1078" t="s">
        <v>14</v>
      </c>
      <c r="H517" s="868"/>
      <c r="I517" s="1574">
        <f t="shared" si="64"/>
        <v>0</v>
      </c>
      <c r="J517" s="1501"/>
      <c r="K517" s="1421">
        <f t="shared" si="65"/>
        <v>0</v>
      </c>
      <c r="L517" s="1313"/>
      <c r="M517" s="567"/>
    </row>
    <row r="518" spans="1:13" s="152" customFormat="1" ht="12" customHeight="1">
      <c r="A518" s="481"/>
      <c r="B518" s="75" t="s">
        <v>1115</v>
      </c>
      <c r="C518" s="455"/>
      <c r="D518" s="173"/>
      <c r="E518" s="743"/>
      <c r="F518" s="748"/>
      <c r="G518" s="1078"/>
      <c r="H518" s="868"/>
      <c r="I518" s="1597"/>
      <c r="J518" s="1521"/>
      <c r="K518" s="1457"/>
      <c r="L518" s="403"/>
      <c r="M518" s="567"/>
    </row>
    <row r="519" spans="1:13" s="152" customFormat="1" ht="12" customHeight="1">
      <c r="A519" s="165" t="s">
        <v>1152</v>
      </c>
      <c r="B519" s="75" t="s">
        <v>1155</v>
      </c>
      <c r="C519" s="1284" t="s">
        <v>301</v>
      </c>
      <c r="D519" s="173" t="s">
        <v>1154</v>
      </c>
      <c r="E519" s="743">
        <v>1</v>
      </c>
      <c r="F519" s="748" t="s">
        <v>14</v>
      </c>
      <c r="G519" s="1078" t="s">
        <v>14</v>
      </c>
      <c r="H519" s="868"/>
      <c r="I519" s="1574">
        <f aca="true" t="shared" si="66" ref="I519:I525">+ROUNDUP(H519*E519,0)</f>
        <v>0</v>
      </c>
      <c r="J519" s="1501"/>
      <c r="K519" s="1421">
        <f aca="true" t="shared" si="67" ref="K519:K525">+I519*J519</f>
        <v>0</v>
      </c>
      <c r="L519" s="1311" t="s">
        <v>1070</v>
      </c>
      <c r="M519" s="567"/>
    </row>
    <row r="520" spans="1:13" s="152" customFormat="1" ht="12" customHeight="1">
      <c r="A520" s="165" t="s">
        <v>1039</v>
      </c>
      <c r="B520" s="76" t="s">
        <v>1117</v>
      </c>
      <c r="C520" s="1285"/>
      <c r="D520" s="173" t="s">
        <v>1131</v>
      </c>
      <c r="E520" s="743">
        <v>1</v>
      </c>
      <c r="F520" s="748" t="s">
        <v>14</v>
      </c>
      <c r="G520" s="1078" t="s">
        <v>14</v>
      </c>
      <c r="H520" s="868"/>
      <c r="I520" s="1574">
        <f t="shared" si="66"/>
        <v>0</v>
      </c>
      <c r="J520" s="1501"/>
      <c r="K520" s="1421">
        <f t="shared" si="67"/>
        <v>0</v>
      </c>
      <c r="L520" s="1334"/>
      <c r="M520" s="567"/>
    </row>
    <row r="521" spans="1:13" s="152" customFormat="1" ht="12" customHeight="1">
      <c r="A521" s="165" t="s">
        <v>1039</v>
      </c>
      <c r="B521" s="76" t="s">
        <v>1118</v>
      </c>
      <c r="C521" s="1285"/>
      <c r="D521" s="173" t="s">
        <v>1131</v>
      </c>
      <c r="E521" s="743">
        <v>1</v>
      </c>
      <c r="F521" s="748" t="s">
        <v>14</v>
      </c>
      <c r="G521" s="1078" t="s">
        <v>14</v>
      </c>
      <c r="H521" s="868"/>
      <c r="I521" s="1574">
        <f t="shared" si="66"/>
        <v>0</v>
      </c>
      <c r="J521" s="1501"/>
      <c r="K521" s="1421">
        <f t="shared" si="67"/>
        <v>0</v>
      </c>
      <c r="L521" s="1334"/>
      <c r="M521" s="567"/>
    </row>
    <row r="522" spans="1:13" s="152" customFormat="1" ht="12" customHeight="1">
      <c r="A522" s="165" t="s">
        <v>1040</v>
      </c>
      <c r="B522" s="383" t="s">
        <v>1094</v>
      </c>
      <c r="C522" s="1298"/>
      <c r="D522" s="173" t="s">
        <v>1132</v>
      </c>
      <c r="E522" s="743">
        <v>1</v>
      </c>
      <c r="F522" s="748" t="s">
        <v>14</v>
      </c>
      <c r="G522" s="1078" t="s">
        <v>14</v>
      </c>
      <c r="H522" s="868"/>
      <c r="I522" s="1574">
        <f t="shared" si="66"/>
        <v>0</v>
      </c>
      <c r="J522" s="1501"/>
      <c r="K522" s="1421">
        <f t="shared" si="67"/>
        <v>0</v>
      </c>
      <c r="L522" s="1335"/>
      <c r="M522" s="567"/>
    </row>
    <row r="523" spans="1:13" s="152" customFormat="1" ht="24" customHeight="1">
      <c r="A523" s="452" t="s">
        <v>1153</v>
      </c>
      <c r="B523" s="456" t="s">
        <v>1157</v>
      </c>
      <c r="C523" s="1284" t="s">
        <v>301</v>
      </c>
      <c r="D523" s="173" t="s">
        <v>1156</v>
      </c>
      <c r="E523" s="743">
        <v>1</v>
      </c>
      <c r="F523" s="748" t="s">
        <v>14</v>
      </c>
      <c r="G523" s="1078" t="s">
        <v>14</v>
      </c>
      <c r="H523" s="868"/>
      <c r="I523" s="1574">
        <f t="shared" si="66"/>
        <v>0</v>
      </c>
      <c r="J523" s="1501"/>
      <c r="K523" s="1421">
        <f t="shared" si="67"/>
        <v>0</v>
      </c>
      <c r="L523" s="1302" t="s">
        <v>1070</v>
      </c>
      <c r="M523" s="567"/>
    </row>
    <row r="524" spans="1:13" s="152" customFormat="1" ht="12" customHeight="1">
      <c r="A524" s="165" t="s">
        <v>1039</v>
      </c>
      <c r="B524" s="76" t="s">
        <v>1117</v>
      </c>
      <c r="C524" s="1285"/>
      <c r="D524" s="173" t="s">
        <v>1131</v>
      </c>
      <c r="E524" s="743">
        <v>1</v>
      </c>
      <c r="F524" s="748" t="s">
        <v>14</v>
      </c>
      <c r="G524" s="1078" t="s">
        <v>14</v>
      </c>
      <c r="H524" s="868"/>
      <c r="I524" s="1574">
        <f t="shared" si="66"/>
        <v>0</v>
      </c>
      <c r="J524" s="1501"/>
      <c r="K524" s="1421">
        <f t="shared" si="67"/>
        <v>0</v>
      </c>
      <c r="L524" s="1307"/>
      <c r="M524" s="567"/>
    </row>
    <row r="525" spans="1:13" s="152" customFormat="1" ht="12" customHeight="1">
      <c r="A525" s="165" t="s">
        <v>1040</v>
      </c>
      <c r="B525" s="383" t="s">
        <v>1094</v>
      </c>
      <c r="C525" s="1298"/>
      <c r="D525" s="173" t="s">
        <v>1132</v>
      </c>
      <c r="E525" s="743">
        <v>1</v>
      </c>
      <c r="F525" s="748" t="s">
        <v>14</v>
      </c>
      <c r="G525" s="1078" t="s">
        <v>14</v>
      </c>
      <c r="H525" s="868"/>
      <c r="I525" s="1574">
        <f t="shared" si="66"/>
        <v>0</v>
      </c>
      <c r="J525" s="1501"/>
      <c r="K525" s="1421">
        <f t="shared" si="67"/>
        <v>0</v>
      </c>
      <c r="L525" s="1303"/>
      <c r="M525" s="567"/>
    </row>
    <row r="526" spans="1:13" s="152" customFormat="1" ht="12" customHeight="1">
      <c r="A526" s="481"/>
      <c r="B526" s="922" t="s">
        <v>1114</v>
      </c>
      <c r="C526" s="923"/>
      <c r="D526" s="923"/>
      <c r="E526" s="743"/>
      <c r="F526" s="748"/>
      <c r="G526" s="1078"/>
      <c r="H526" s="868"/>
      <c r="I526" s="1597"/>
      <c r="J526" s="1521"/>
      <c r="K526" s="1457"/>
      <c r="L526" s="403"/>
      <c r="M526" s="567"/>
    </row>
    <row r="527" spans="1:13" s="152" customFormat="1" ht="12" customHeight="1">
      <c r="A527" s="165" t="s">
        <v>1303</v>
      </c>
      <c r="B527" s="75" t="s">
        <v>1155</v>
      </c>
      <c r="C527" s="1284" t="s">
        <v>301</v>
      </c>
      <c r="D527" s="173" t="s">
        <v>1154</v>
      </c>
      <c r="E527" s="743">
        <v>1</v>
      </c>
      <c r="F527" s="748" t="s">
        <v>14</v>
      </c>
      <c r="G527" s="1078" t="s">
        <v>14</v>
      </c>
      <c r="H527" s="868"/>
      <c r="I527" s="1574">
        <f aca="true" t="shared" si="68" ref="I527:I536">+ROUNDUP(H527*E527,0)</f>
        <v>0</v>
      </c>
      <c r="J527" s="1501"/>
      <c r="K527" s="1421">
        <f aca="true" t="shared" si="69" ref="K527:K536">+I527*J527</f>
        <v>0</v>
      </c>
      <c r="L527" s="1311" t="s">
        <v>1070</v>
      </c>
      <c r="M527" s="567"/>
    </row>
    <row r="528" spans="1:13" s="152" customFormat="1" ht="12" customHeight="1">
      <c r="A528" s="165" t="s">
        <v>1039</v>
      </c>
      <c r="B528" s="76" t="s">
        <v>1117</v>
      </c>
      <c r="C528" s="1285"/>
      <c r="D528" s="173" t="s">
        <v>1131</v>
      </c>
      <c r="E528" s="743">
        <v>1</v>
      </c>
      <c r="F528" s="748" t="s">
        <v>14</v>
      </c>
      <c r="G528" s="1078" t="s">
        <v>14</v>
      </c>
      <c r="H528" s="868"/>
      <c r="I528" s="1574">
        <f t="shared" si="68"/>
        <v>0</v>
      </c>
      <c r="J528" s="1501"/>
      <c r="K528" s="1421">
        <f t="shared" si="69"/>
        <v>0</v>
      </c>
      <c r="L528" s="1334"/>
      <c r="M528" s="567"/>
    </row>
    <row r="529" spans="1:13" s="152" customFormat="1" ht="12" customHeight="1">
      <c r="A529" s="165" t="s">
        <v>1040</v>
      </c>
      <c r="B529" s="383" t="s">
        <v>1094</v>
      </c>
      <c r="C529" s="1285"/>
      <c r="D529" s="173" t="s">
        <v>1132</v>
      </c>
      <c r="E529" s="743">
        <v>1</v>
      </c>
      <c r="F529" s="748" t="s">
        <v>14</v>
      </c>
      <c r="G529" s="1078" t="s">
        <v>14</v>
      </c>
      <c r="H529" s="868"/>
      <c r="I529" s="1574">
        <f t="shared" si="68"/>
        <v>0</v>
      </c>
      <c r="J529" s="1501"/>
      <c r="K529" s="1421">
        <f t="shared" si="69"/>
        <v>0</v>
      </c>
      <c r="L529" s="1334"/>
      <c r="M529" s="567"/>
    </row>
    <row r="530" spans="1:13" s="152" customFormat="1" ht="12" customHeight="1">
      <c r="A530" s="745">
        <v>4061</v>
      </c>
      <c r="B530" s="76" t="s">
        <v>1116</v>
      </c>
      <c r="C530" s="1285"/>
      <c r="D530" s="173" t="s">
        <v>1151</v>
      </c>
      <c r="E530" s="743">
        <v>1</v>
      </c>
      <c r="F530" s="748" t="s">
        <v>14</v>
      </c>
      <c r="G530" s="1078" t="s">
        <v>14</v>
      </c>
      <c r="H530" s="868"/>
      <c r="I530" s="1574">
        <f t="shared" si="68"/>
        <v>0</v>
      </c>
      <c r="J530" s="1501"/>
      <c r="K530" s="1421">
        <f t="shared" si="69"/>
        <v>0</v>
      </c>
      <c r="L530" s="1314"/>
      <c r="M530" s="567"/>
    </row>
    <row r="531" spans="1:13" s="152" customFormat="1" ht="12" customHeight="1">
      <c r="A531" s="745" t="s">
        <v>1043</v>
      </c>
      <c r="B531" s="76" t="s">
        <v>1071</v>
      </c>
      <c r="C531" s="1298"/>
      <c r="D531" s="173" t="s">
        <v>1138</v>
      </c>
      <c r="E531" s="743">
        <v>1</v>
      </c>
      <c r="F531" s="748" t="s">
        <v>14</v>
      </c>
      <c r="G531" s="1078" t="s">
        <v>14</v>
      </c>
      <c r="H531" s="868"/>
      <c r="I531" s="1574">
        <f t="shared" si="68"/>
        <v>0</v>
      </c>
      <c r="J531" s="1501"/>
      <c r="K531" s="1421">
        <f t="shared" si="69"/>
        <v>0</v>
      </c>
      <c r="L531" s="1314"/>
      <c r="M531" s="567"/>
    </row>
    <row r="532" spans="1:13" s="152" customFormat="1" ht="24" customHeight="1">
      <c r="A532" s="749" t="s">
        <v>1153</v>
      </c>
      <c r="B532" s="456" t="s">
        <v>1157</v>
      </c>
      <c r="C532" s="1284" t="s">
        <v>301</v>
      </c>
      <c r="D532" s="173" t="s">
        <v>1156</v>
      </c>
      <c r="E532" s="743">
        <v>1</v>
      </c>
      <c r="F532" s="748" t="s">
        <v>14</v>
      </c>
      <c r="G532" s="1078" t="s">
        <v>14</v>
      </c>
      <c r="H532" s="868"/>
      <c r="I532" s="1574">
        <f t="shared" si="68"/>
        <v>0</v>
      </c>
      <c r="J532" s="1501"/>
      <c r="K532" s="1421">
        <f t="shared" si="69"/>
        <v>0</v>
      </c>
      <c r="L532" s="1302" t="s">
        <v>1070</v>
      </c>
      <c r="M532" s="567"/>
    </row>
    <row r="533" spans="1:13" s="152" customFormat="1" ht="12" customHeight="1">
      <c r="A533" s="745" t="s">
        <v>1039</v>
      </c>
      <c r="B533" s="76" t="s">
        <v>1117</v>
      </c>
      <c r="C533" s="1285"/>
      <c r="D533" s="173" t="s">
        <v>1131</v>
      </c>
      <c r="E533" s="743">
        <v>1</v>
      </c>
      <c r="F533" s="748" t="s">
        <v>14</v>
      </c>
      <c r="G533" s="1078" t="s">
        <v>14</v>
      </c>
      <c r="H533" s="868"/>
      <c r="I533" s="1574">
        <f t="shared" si="68"/>
        <v>0</v>
      </c>
      <c r="J533" s="1501"/>
      <c r="K533" s="1421">
        <f t="shared" si="69"/>
        <v>0</v>
      </c>
      <c r="L533" s="1307"/>
      <c r="M533" s="567"/>
    </row>
    <row r="534" spans="1:13" s="152" customFormat="1" ht="12" customHeight="1">
      <c r="A534" s="745" t="s">
        <v>1040</v>
      </c>
      <c r="B534" s="383" t="s">
        <v>1094</v>
      </c>
      <c r="C534" s="1285"/>
      <c r="D534" s="173" t="s">
        <v>1132</v>
      </c>
      <c r="E534" s="743">
        <v>1</v>
      </c>
      <c r="F534" s="748" t="s">
        <v>14</v>
      </c>
      <c r="G534" s="1078" t="s">
        <v>14</v>
      </c>
      <c r="H534" s="868"/>
      <c r="I534" s="1574">
        <f t="shared" si="68"/>
        <v>0</v>
      </c>
      <c r="J534" s="1501"/>
      <c r="K534" s="1421">
        <f t="shared" si="69"/>
        <v>0</v>
      </c>
      <c r="L534" s="1307"/>
      <c r="M534" s="567"/>
    </row>
    <row r="535" spans="1:13" s="152" customFormat="1" ht="12" customHeight="1">
      <c r="A535" s="745">
        <v>4061</v>
      </c>
      <c r="B535" s="76" t="s">
        <v>1073</v>
      </c>
      <c r="C535" s="1285"/>
      <c r="D535" s="173" t="s">
        <v>1151</v>
      </c>
      <c r="E535" s="743">
        <v>1</v>
      </c>
      <c r="F535" s="748" t="s">
        <v>14</v>
      </c>
      <c r="G535" s="1078" t="s">
        <v>14</v>
      </c>
      <c r="H535" s="868"/>
      <c r="I535" s="1574">
        <f t="shared" si="68"/>
        <v>0</v>
      </c>
      <c r="J535" s="1501"/>
      <c r="K535" s="1421">
        <f t="shared" si="69"/>
        <v>0</v>
      </c>
      <c r="L535" s="1307"/>
      <c r="M535" s="567"/>
    </row>
    <row r="536" spans="1:13" s="152" customFormat="1" ht="12" customHeight="1">
      <c r="A536" s="165" t="s">
        <v>1043</v>
      </c>
      <c r="B536" s="76" t="s">
        <v>1071</v>
      </c>
      <c r="C536" s="1298"/>
      <c r="D536" s="173" t="s">
        <v>1138</v>
      </c>
      <c r="E536" s="743">
        <v>1</v>
      </c>
      <c r="F536" s="748" t="s">
        <v>14</v>
      </c>
      <c r="G536" s="1078" t="s">
        <v>14</v>
      </c>
      <c r="H536" s="868"/>
      <c r="I536" s="1574">
        <f t="shared" si="68"/>
        <v>0</v>
      </c>
      <c r="J536" s="1501"/>
      <c r="K536" s="1421">
        <f t="shared" si="69"/>
        <v>0</v>
      </c>
      <c r="L536" s="1303"/>
      <c r="M536" s="567"/>
    </row>
    <row r="537" spans="1:13" s="152" customFormat="1" ht="12" customHeight="1">
      <c r="A537" s="502"/>
      <c r="B537" s="603" t="s">
        <v>1085</v>
      </c>
      <c r="C537" s="533"/>
      <c r="D537" s="534" t="s">
        <v>1168</v>
      </c>
      <c r="E537" s="414"/>
      <c r="F537" s="497"/>
      <c r="G537" s="872"/>
      <c r="H537" s="863"/>
      <c r="I537" s="1607"/>
      <c r="J537" s="1529"/>
      <c r="K537" s="1455"/>
      <c r="L537" s="599"/>
      <c r="M537" s="567"/>
    </row>
    <row r="538" spans="1:13" s="152" customFormat="1" ht="12" customHeight="1">
      <c r="A538" s="502"/>
      <c r="B538" s="1319" t="s">
        <v>1158</v>
      </c>
      <c r="C538" s="1320"/>
      <c r="D538" s="413"/>
      <c r="E538" s="414"/>
      <c r="F538" s="497"/>
      <c r="G538" s="872"/>
      <c r="H538" s="863"/>
      <c r="I538" s="1607"/>
      <c r="J538" s="1529"/>
      <c r="K538" s="1455"/>
      <c r="L538" s="599"/>
      <c r="M538" s="567"/>
    </row>
    <row r="539" spans="1:13" s="152" customFormat="1" ht="12" customHeight="1">
      <c r="A539" s="443" t="s">
        <v>1100</v>
      </c>
      <c r="B539" s="429" t="s">
        <v>116</v>
      </c>
      <c r="C539" s="431"/>
      <c r="D539" s="413" t="s">
        <v>1142</v>
      </c>
      <c r="E539" s="414">
        <v>1</v>
      </c>
      <c r="F539" s="497" t="s">
        <v>14</v>
      </c>
      <c r="G539" s="872" t="s">
        <v>14</v>
      </c>
      <c r="H539" s="863"/>
      <c r="I539" s="1574">
        <f>+ROUNDUP(H539*E539,0)</f>
        <v>0</v>
      </c>
      <c r="J539" s="1501"/>
      <c r="K539" s="1421">
        <f>+I539*J539</f>
        <v>0</v>
      </c>
      <c r="L539" s="536"/>
      <c r="M539" s="567"/>
    </row>
    <row r="540" spans="1:13" s="152" customFormat="1" ht="12" customHeight="1">
      <c r="A540" s="443" t="s">
        <v>1102</v>
      </c>
      <c r="B540" s="430" t="s">
        <v>565</v>
      </c>
      <c r="C540" s="431"/>
      <c r="D540" s="413" t="s">
        <v>1164</v>
      </c>
      <c r="E540" s="414">
        <v>1</v>
      </c>
      <c r="F540" s="497" t="s">
        <v>14</v>
      </c>
      <c r="G540" s="872" t="s">
        <v>14</v>
      </c>
      <c r="H540" s="863"/>
      <c r="I540" s="1574">
        <f>+ROUNDUP(H540*E540,0)</f>
        <v>0</v>
      </c>
      <c r="J540" s="1501"/>
      <c r="K540" s="1421">
        <f>+I540*J540</f>
        <v>0</v>
      </c>
      <c r="L540" s="536"/>
      <c r="M540" s="567"/>
    </row>
    <row r="541" spans="1:13" s="152" customFormat="1" ht="12" customHeight="1">
      <c r="A541" s="443" t="s">
        <v>1104</v>
      </c>
      <c r="B541" s="429" t="s">
        <v>1165</v>
      </c>
      <c r="C541" s="431"/>
      <c r="D541" s="413" t="s">
        <v>1145</v>
      </c>
      <c r="E541" s="414">
        <v>1</v>
      </c>
      <c r="F541" s="497" t="s">
        <v>14</v>
      </c>
      <c r="G541" s="872" t="s">
        <v>14</v>
      </c>
      <c r="H541" s="863"/>
      <c r="I541" s="1574">
        <f>+ROUNDUP(H541*E541,0)</f>
        <v>0</v>
      </c>
      <c r="J541" s="1501"/>
      <c r="K541" s="1421">
        <f>+I541*J541</f>
        <v>0</v>
      </c>
      <c r="L541" s="536"/>
      <c r="M541" s="567"/>
    </row>
    <row r="542" spans="1:13" s="152" customFormat="1" ht="12" customHeight="1">
      <c r="A542" s="443" t="s">
        <v>1107</v>
      </c>
      <c r="B542" s="537" t="s">
        <v>568</v>
      </c>
      <c r="C542" s="431"/>
      <c r="D542" s="413" t="s">
        <v>1148</v>
      </c>
      <c r="E542" s="414">
        <v>1</v>
      </c>
      <c r="F542" s="497" t="s">
        <v>14</v>
      </c>
      <c r="G542" s="872" t="s">
        <v>14</v>
      </c>
      <c r="H542" s="863"/>
      <c r="I542" s="1574">
        <f>+ROUNDUP(H542*E542,0)</f>
        <v>0</v>
      </c>
      <c r="J542" s="1501"/>
      <c r="K542" s="1421">
        <f>+I542*J542</f>
        <v>0</v>
      </c>
      <c r="L542" s="536"/>
      <c r="M542" s="567"/>
    </row>
    <row r="543" spans="1:13" s="152" customFormat="1" ht="12" customHeight="1">
      <c r="A543" s="443" t="s">
        <v>1105</v>
      </c>
      <c r="B543" s="430" t="s">
        <v>1108</v>
      </c>
      <c r="C543" s="431"/>
      <c r="D543" s="413" t="s">
        <v>1146</v>
      </c>
      <c r="E543" s="414">
        <v>1</v>
      </c>
      <c r="F543" s="497" t="s">
        <v>14</v>
      </c>
      <c r="G543" s="872" t="s">
        <v>14</v>
      </c>
      <c r="H543" s="863"/>
      <c r="I543" s="1574">
        <f>+ROUNDUP(H543*E543,0)</f>
        <v>0</v>
      </c>
      <c r="J543" s="1501"/>
      <c r="K543" s="1421">
        <f>+I543*J543</f>
        <v>0</v>
      </c>
      <c r="L543" s="536"/>
      <c r="M543" s="567"/>
    </row>
    <row r="544" spans="1:13" s="152" customFormat="1" ht="12" customHeight="1">
      <c r="A544" s="502"/>
      <c r="B544" s="1319" t="s">
        <v>1159</v>
      </c>
      <c r="C544" s="1320"/>
      <c r="D544" s="413"/>
      <c r="E544" s="414"/>
      <c r="F544" s="497"/>
      <c r="G544" s="872"/>
      <c r="H544" s="863"/>
      <c r="I544" s="1607"/>
      <c r="J544" s="1529"/>
      <c r="K544" s="1455"/>
      <c r="L544" s="599"/>
      <c r="M544" s="567"/>
    </row>
    <row r="545" spans="1:13" s="152" customFormat="1" ht="12" customHeight="1">
      <c r="A545" s="443" t="s">
        <v>1100</v>
      </c>
      <c r="B545" s="429" t="s">
        <v>116</v>
      </c>
      <c r="C545" s="431"/>
      <c r="D545" s="413" t="s">
        <v>1142</v>
      </c>
      <c r="E545" s="747">
        <v>1</v>
      </c>
      <c r="F545" s="748" t="str">
        <f>IF(G545="Tipo","Tipo",IF(G545="Tm","100","100 Tm / Tipo"))</f>
        <v>100 Tm / Tipo</v>
      </c>
      <c r="G545" s="746" t="s">
        <v>1870</v>
      </c>
      <c r="H545" s="874"/>
      <c r="I545" s="1608">
        <f>IF(G545="Tipo",H545*E545,IF(G545="Tm",ROUNDUP(H545/F545,0)*E545,IF(AND(G545="Tm / Tipo",H545=""),0,"¿UNIDADES?")))</f>
        <v>0</v>
      </c>
      <c r="J545" s="1521"/>
      <c r="K545" s="1421">
        <f>+I545*J545</f>
        <v>0</v>
      </c>
      <c r="L545" s="536"/>
      <c r="M545" s="567"/>
    </row>
    <row r="546" spans="1:13" s="152" customFormat="1" ht="12" customHeight="1">
      <c r="A546" s="443" t="s">
        <v>1102</v>
      </c>
      <c r="B546" s="430" t="s">
        <v>565</v>
      </c>
      <c r="C546" s="431"/>
      <c r="D546" s="413" t="s">
        <v>1164</v>
      </c>
      <c r="E546" s="747">
        <v>1</v>
      </c>
      <c r="F546" s="748" t="str">
        <f>IF(G546="Tipo","Tipo",IF(G546="Tm","100","100 Tm / Tipo"))</f>
        <v>100 Tm / Tipo</v>
      </c>
      <c r="G546" s="746" t="s">
        <v>1870</v>
      </c>
      <c r="H546" s="874"/>
      <c r="I546" s="1608">
        <f>IF(G546="Tipo",H546*E546,IF(G546="Tm",ROUNDUP(H546/F546,0)*E546,IF(AND(G546="Tm / Tipo",H546=""),0,"¿UNIDADES?")))</f>
        <v>0</v>
      </c>
      <c r="J546" s="1521"/>
      <c r="K546" s="1421">
        <f>+I546*J546</f>
        <v>0</v>
      </c>
      <c r="L546" s="536"/>
      <c r="M546" s="567"/>
    </row>
    <row r="547" spans="1:13" s="152" customFormat="1" ht="12" customHeight="1">
      <c r="A547" s="443" t="s">
        <v>1104</v>
      </c>
      <c r="B547" s="429" t="s">
        <v>1165</v>
      </c>
      <c r="C547" s="431"/>
      <c r="D547" s="413" t="s">
        <v>1145</v>
      </c>
      <c r="E547" s="747">
        <v>1</v>
      </c>
      <c r="F547" s="748" t="str">
        <f>IF(G547="Tipo","Tipo",IF(G547="Tm","100","100 Tm / Tipo"))</f>
        <v>100 Tm / Tipo</v>
      </c>
      <c r="G547" s="746" t="s">
        <v>1870</v>
      </c>
      <c r="H547" s="874"/>
      <c r="I547" s="1608">
        <f>IF(G547="Tipo",H547*E547,IF(G547="Tm",ROUNDUP(H547/F547,0)*E547,IF(AND(G547="Tm / Tipo",H547=""),0,"¿UNIDADES?")))</f>
        <v>0</v>
      </c>
      <c r="J547" s="1521"/>
      <c r="K547" s="1421">
        <f>+I547*J547</f>
        <v>0</v>
      </c>
      <c r="L547" s="536"/>
      <c r="M547" s="567"/>
    </row>
    <row r="548" spans="1:13" s="152" customFormat="1" ht="12" customHeight="1">
      <c r="A548" s="443" t="s">
        <v>1107</v>
      </c>
      <c r="B548" s="537" t="s">
        <v>568</v>
      </c>
      <c r="C548" s="431"/>
      <c r="D548" s="413" t="s">
        <v>1148</v>
      </c>
      <c r="E548" s="747">
        <v>1</v>
      </c>
      <c r="F548" s="748" t="str">
        <f>IF(G548="Tipo","Tipo",IF(G548="Tm","100","100 Tm / Tipo"))</f>
        <v>100 Tm / Tipo</v>
      </c>
      <c r="G548" s="746" t="s">
        <v>1870</v>
      </c>
      <c r="H548" s="874"/>
      <c r="I548" s="1608">
        <f>IF(G548="Tipo",H548*E548,IF(G548="Tm",ROUNDUP(H548/F548,0)*E548,IF(AND(G548="Tm / Tipo",H548=""),0,"¿UNIDADES?")))</f>
        <v>0</v>
      </c>
      <c r="J548" s="1521"/>
      <c r="K548" s="1421">
        <f>+I548*J548</f>
        <v>0</v>
      </c>
      <c r="L548" s="536"/>
      <c r="M548" s="567"/>
    </row>
    <row r="549" spans="1:13" s="152" customFormat="1" ht="12" customHeight="1">
      <c r="A549" s="443" t="s">
        <v>1105</v>
      </c>
      <c r="B549" s="430" t="s">
        <v>1108</v>
      </c>
      <c r="C549" s="431"/>
      <c r="D549" s="413" t="s">
        <v>1146</v>
      </c>
      <c r="E549" s="747">
        <v>1</v>
      </c>
      <c r="F549" s="748" t="str">
        <f>IF(G549="Tipo","Tipo",IF(G549="Tm","100","100 Tm / Tipo"))</f>
        <v>100 Tm / Tipo</v>
      </c>
      <c r="G549" s="746" t="s">
        <v>1870</v>
      </c>
      <c r="H549" s="874"/>
      <c r="I549" s="1608">
        <f>IF(G549="Tipo",H549*E549,IF(G549="Tm",ROUNDUP(H549/F549,0)*E549,IF(AND(G549="Tm / Tipo",H549=""),0,"¿UNIDADES?")))</f>
        <v>0</v>
      </c>
      <c r="J549" s="1521"/>
      <c r="K549" s="1421">
        <f>+I549*J549</f>
        <v>0</v>
      </c>
      <c r="L549" s="536"/>
      <c r="M549" s="567"/>
    </row>
    <row r="550" spans="1:12" ht="12" customHeight="1">
      <c r="A550" s="502"/>
      <c r="B550" s="603" t="s">
        <v>1160</v>
      </c>
      <c r="C550" s="496"/>
      <c r="D550" s="413"/>
      <c r="E550" s="747"/>
      <c r="F550" s="750"/>
      <c r="G550" s="747"/>
      <c r="H550" s="874"/>
      <c r="I550" s="1609"/>
      <c r="J550" s="1531"/>
      <c r="K550" s="1458"/>
      <c r="L550" s="599"/>
    </row>
    <row r="551" spans="1:12" ht="12" customHeight="1">
      <c r="A551" s="502"/>
      <c r="B551" s="1319" t="s">
        <v>1161</v>
      </c>
      <c r="C551" s="1348"/>
      <c r="D551" s="1348"/>
      <c r="E551" s="747"/>
      <c r="F551" s="750"/>
      <c r="G551" s="747"/>
      <c r="H551" s="874"/>
      <c r="I551" s="1609"/>
      <c r="J551" s="1531"/>
      <c r="K551" s="1458"/>
      <c r="L551" s="599"/>
    </row>
    <row r="552" spans="1:12" ht="12" customHeight="1">
      <c r="A552" s="443" t="s">
        <v>1100</v>
      </c>
      <c r="B552" s="429" t="s">
        <v>116</v>
      </c>
      <c r="C552" s="496"/>
      <c r="D552" s="413" t="s">
        <v>1142</v>
      </c>
      <c r="E552" s="747">
        <v>1</v>
      </c>
      <c r="F552" s="750" t="s">
        <v>14</v>
      </c>
      <c r="G552" s="1077" t="s">
        <v>14</v>
      </c>
      <c r="H552" s="874"/>
      <c r="I552" s="1574">
        <f aca="true" t="shared" si="70" ref="I552:I562">+ROUNDUP(H552*E552,0)</f>
        <v>0</v>
      </c>
      <c r="J552" s="1501"/>
      <c r="K552" s="1421">
        <f aca="true" t="shared" si="71" ref="K552:K562">+I552*J552</f>
        <v>0</v>
      </c>
      <c r="L552" s="599"/>
    </row>
    <row r="553" spans="1:12" ht="12" customHeight="1">
      <c r="A553" s="443" t="s">
        <v>1102</v>
      </c>
      <c r="B553" s="430" t="s">
        <v>565</v>
      </c>
      <c r="C553" s="431"/>
      <c r="D553" s="413" t="s">
        <v>1164</v>
      </c>
      <c r="E553" s="747">
        <v>1</v>
      </c>
      <c r="F553" s="750" t="s">
        <v>14</v>
      </c>
      <c r="G553" s="1077" t="s">
        <v>14</v>
      </c>
      <c r="H553" s="874"/>
      <c r="I553" s="1574">
        <f t="shared" si="70"/>
        <v>0</v>
      </c>
      <c r="J553" s="1501"/>
      <c r="K553" s="1421">
        <f t="shared" si="71"/>
        <v>0</v>
      </c>
      <c r="L553" s="599"/>
    </row>
    <row r="554" spans="1:12" ht="12" customHeight="1">
      <c r="A554" s="443" t="s">
        <v>1104</v>
      </c>
      <c r="B554" s="429" t="s">
        <v>1165</v>
      </c>
      <c r="C554" s="431"/>
      <c r="D554" s="413" t="s">
        <v>1145</v>
      </c>
      <c r="E554" s="747">
        <v>1</v>
      </c>
      <c r="F554" s="750" t="s">
        <v>14</v>
      </c>
      <c r="G554" s="1077" t="s">
        <v>14</v>
      </c>
      <c r="H554" s="874"/>
      <c r="I554" s="1574">
        <f t="shared" si="70"/>
        <v>0</v>
      </c>
      <c r="J554" s="1501"/>
      <c r="K554" s="1421">
        <f t="shared" si="71"/>
        <v>0</v>
      </c>
      <c r="L554" s="536"/>
    </row>
    <row r="555" spans="1:12" ht="12" customHeight="1">
      <c r="A555" s="443" t="s">
        <v>1107</v>
      </c>
      <c r="B555" s="537" t="s">
        <v>568</v>
      </c>
      <c r="C555" s="431"/>
      <c r="D555" s="413" t="s">
        <v>1148</v>
      </c>
      <c r="E555" s="747">
        <v>1</v>
      </c>
      <c r="F555" s="750" t="s">
        <v>14</v>
      </c>
      <c r="G555" s="1077" t="s">
        <v>14</v>
      </c>
      <c r="H555" s="874"/>
      <c r="I555" s="1574">
        <f t="shared" si="70"/>
        <v>0</v>
      </c>
      <c r="J555" s="1501"/>
      <c r="K555" s="1421">
        <f t="shared" si="71"/>
        <v>0</v>
      </c>
      <c r="L555" s="558"/>
    </row>
    <row r="556" spans="1:13" s="152" customFormat="1" ht="12" customHeight="1">
      <c r="A556" s="443" t="s">
        <v>1105</v>
      </c>
      <c r="B556" s="430" t="s">
        <v>1108</v>
      </c>
      <c r="C556" s="431"/>
      <c r="D556" s="413" t="s">
        <v>1146</v>
      </c>
      <c r="E556" s="747">
        <v>1</v>
      </c>
      <c r="F556" s="750" t="s">
        <v>14</v>
      </c>
      <c r="G556" s="1077" t="s">
        <v>14</v>
      </c>
      <c r="H556" s="874"/>
      <c r="I556" s="1574">
        <f t="shared" si="70"/>
        <v>0</v>
      </c>
      <c r="J556" s="1501"/>
      <c r="K556" s="1421">
        <f t="shared" si="71"/>
        <v>0</v>
      </c>
      <c r="L556" s="536"/>
      <c r="M556" s="567"/>
    </row>
    <row r="557" spans="1:12" ht="12" customHeight="1">
      <c r="A557" s="443" t="s">
        <v>1111</v>
      </c>
      <c r="B557" s="538" t="s">
        <v>1109</v>
      </c>
      <c r="C557" s="496"/>
      <c r="D557" s="413" t="s">
        <v>1149</v>
      </c>
      <c r="E557" s="747">
        <v>1</v>
      </c>
      <c r="F557" s="750" t="s">
        <v>14</v>
      </c>
      <c r="G557" s="1077" t="s">
        <v>14</v>
      </c>
      <c r="H557" s="874"/>
      <c r="I557" s="1574">
        <f t="shared" si="70"/>
        <v>0</v>
      </c>
      <c r="J557" s="1501"/>
      <c r="K557" s="1421">
        <f t="shared" si="71"/>
        <v>0</v>
      </c>
      <c r="L557" s="599"/>
    </row>
    <row r="558" spans="1:12" ht="12" customHeight="1">
      <c r="A558" s="745">
        <v>4054</v>
      </c>
      <c r="B558" s="538" t="s">
        <v>1162</v>
      </c>
      <c r="C558" s="496"/>
      <c r="D558" s="413" t="s">
        <v>1166</v>
      </c>
      <c r="E558" s="747">
        <v>1</v>
      </c>
      <c r="F558" s="750" t="s">
        <v>14</v>
      </c>
      <c r="G558" s="1077" t="s">
        <v>14</v>
      </c>
      <c r="H558" s="874"/>
      <c r="I558" s="1574">
        <f t="shared" si="70"/>
        <v>0</v>
      </c>
      <c r="J558" s="1501"/>
      <c r="K558" s="1421">
        <f t="shared" si="71"/>
        <v>0</v>
      </c>
      <c r="L558" s="599"/>
    </row>
    <row r="559" spans="1:12" ht="12" customHeight="1">
      <c r="A559" s="443" t="s">
        <v>1107</v>
      </c>
      <c r="B559" s="601" t="s">
        <v>1163</v>
      </c>
      <c r="C559" s="602"/>
      <c r="D559" s="430" t="s">
        <v>1148</v>
      </c>
      <c r="E559" s="747">
        <v>1</v>
      </c>
      <c r="F559" s="750" t="s">
        <v>14</v>
      </c>
      <c r="G559" s="1077" t="s">
        <v>14</v>
      </c>
      <c r="H559" s="874"/>
      <c r="I559" s="1574">
        <f t="shared" si="70"/>
        <v>0</v>
      </c>
      <c r="J559" s="1501"/>
      <c r="K559" s="1421">
        <f t="shared" si="71"/>
        <v>0</v>
      </c>
      <c r="L559" s="599"/>
    </row>
    <row r="560" spans="1:12" ht="12" customHeight="1">
      <c r="A560" s="443" t="s">
        <v>1039</v>
      </c>
      <c r="B560" s="538" t="s">
        <v>1117</v>
      </c>
      <c r="C560" s="496"/>
      <c r="D560" s="413" t="s">
        <v>1131</v>
      </c>
      <c r="E560" s="747">
        <v>1</v>
      </c>
      <c r="F560" s="750" t="s">
        <v>14</v>
      </c>
      <c r="G560" s="1077" t="s">
        <v>14</v>
      </c>
      <c r="H560" s="874"/>
      <c r="I560" s="1574">
        <f t="shared" si="70"/>
        <v>0</v>
      </c>
      <c r="J560" s="1501"/>
      <c r="K560" s="1421">
        <f t="shared" si="71"/>
        <v>0</v>
      </c>
      <c r="L560" s="599"/>
    </row>
    <row r="561" spans="1:12" ht="12" customHeight="1">
      <c r="A561" s="443" t="s">
        <v>1040</v>
      </c>
      <c r="B561" s="427" t="s">
        <v>1094</v>
      </c>
      <c r="C561" s="496"/>
      <c r="D561" s="413" t="s">
        <v>1132</v>
      </c>
      <c r="E561" s="747">
        <v>1</v>
      </c>
      <c r="F561" s="750" t="s">
        <v>14</v>
      </c>
      <c r="G561" s="1077" t="s">
        <v>14</v>
      </c>
      <c r="H561" s="874"/>
      <c r="I561" s="1574">
        <f t="shared" si="70"/>
        <v>0</v>
      </c>
      <c r="J561" s="1501"/>
      <c r="K561" s="1421">
        <f t="shared" si="71"/>
        <v>0</v>
      </c>
      <c r="L561" s="599"/>
    </row>
    <row r="562" spans="1:12" ht="12" customHeight="1">
      <c r="A562" s="443" t="s">
        <v>1043</v>
      </c>
      <c r="B562" s="538" t="s">
        <v>1071</v>
      </c>
      <c r="C562" s="412" t="s">
        <v>301</v>
      </c>
      <c r="D562" s="413" t="s">
        <v>1138</v>
      </c>
      <c r="E562" s="747">
        <v>1</v>
      </c>
      <c r="F562" s="750" t="s">
        <v>14</v>
      </c>
      <c r="G562" s="1077" t="s">
        <v>14</v>
      </c>
      <c r="H562" s="874"/>
      <c r="I562" s="1574">
        <f t="shared" si="70"/>
        <v>0</v>
      </c>
      <c r="J562" s="1501"/>
      <c r="K562" s="1421">
        <f t="shared" si="71"/>
        <v>0</v>
      </c>
      <c r="L562" s="599" t="s">
        <v>1167</v>
      </c>
    </row>
    <row r="563" spans="1:12" ht="12" customHeight="1">
      <c r="A563" s="501"/>
      <c r="B563" s="60" t="s">
        <v>1681</v>
      </c>
      <c r="C563" s="103"/>
      <c r="D563" s="33"/>
      <c r="E563" s="54"/>
      <c r="F563" s="858"/>
      <c r="G563" s="54"/>
      <c r="H563" s="667"/>
      <c r="I563" s="1598"/>
      <c r="J563" s="1522"/>
      <c r="K563" s="1459"/>
      <c r="L563" s="378"/>
    </row>
    <row r="564" spans="1:13" s="152" customFormat="1" ht="24" customHeight="1">
      <c r="A564" s="481"/>
      <c r="B564" s="75" t="s">
        <v>1202</v>
      </c>
      <c r="C564" s="542" t="s">
        <v>301</v>
      </c>
      <c r="D564" s="279"/>
      <c r="E564" s="178"/>
      <c r="F564" s="818"/>
      <c r="G564" s="178"/>
      <c r="H564" s="859"/>
      <c r="I564" s="1599"/>
      <c r="J564" s="1486"/>
      <c r="K564" s="1426"/>
      <c r="L564" s="403" t="s">
        <v>1203</v>
      </c>
      <c r="M564" s="567"/>
    </row>
    <row r="565" spans="1:13" s="152" customFormat="1" ht="12" customHeight="1">
      <c r="A565" s="481"/>
      <c r="B565" s="75" t="s">
        <v>1464</v>
      </c>
      <c r="C565" s="455"/>
      <c r="D565" s="279"/>
      <c r="E565" s="512"/>
      <c r="F565" s="1059"/>
      <c r="G565" s="512"/>
      <c r="H565" s="333"/>
      <c r="I565" s="1610"/>
      <c r="J565" s="1532"/>
      <c r="K565" s="1460"/>
      <c r="L565" s="458"/>
      <c r="M565" s="567"/>
    </row>
    <row r="566" spans="1:12" ht="32.25" customHeight="1">
      <c r="A566" s="501"/>
      <c r="B566" s="71" t="s">
        <v>1465</v>
      </c>
      <c r="C566" s="542" t="s">
        <v>301</v>
      </c>
      <c r="D566" s="33"/>
      <c r="E566" s="382"/>
      <c r="F566" s="1056"/>
      <c r="G566" s="382"/>
      <c r="H566" s="651"/>
      <c r="I566" s="1606"/>
      <c r="J566" s="1528"/>
      <c r="K566" s="1454"/>
      <c r="L566" s="378" t="s">
        <v>1229</v>
      </c>
    </row>
    <row r="567" spans="1:12" ht="12" customHeight="1">
      <c r="A567" s="228" t="s">
        <v>1090</v>
      </c>
      <c r="B567" s="438" t="s">
        <v>1089</v>
      </c>
      <c r="C567" s="103"/>
      <c r="D567" s="33"/>
      <c r="E567" s="382"/>
      <c r="F567" s="1056"/>
      <c r="G567" s="382"/>
      <c r="H567" s="651"/>
      <c r="I567" s="1606"/>
      <c r="J567" s="1528"/>
      <c r="K567" s="1454"/>
      <c r="L567" s="376"/>
    </row>
    <row r="568" spans="1:12" ht="12" customHeight="1">
      <c r="A568" s="87">
        <v>2000</v>
      </c>
      <c r="B568" s="372" t="s">
        <v>309</v>
      </c>
      <c r="C568" s="1279" t="s">
        <v>301</v>
      </c>
      <c r="D568" s="173" t="s">
        <v>531</v>
      </c>
      <c r="E568" s="54">
        <v>1</v>
      </c>
      <c r="F568" s="384" t="s">
        <v>286</v>
      </c>
      <c r="G568" s="851" t="s">
        <v>286</v>
      </c>
      <c r="H568" s="667"/>
      <c r="I568" s="1574">
        <f aca="true" t="shared" si="72" ref="I568:I580">+ROUNDUP(H568*E568,0)</f>
        <v>0</v>
      </c>
      <c r="J568" s="1501"/>
      <c r="K568" s="1421">
        <f aca="true" t="shared" si="73" ref="K568:K580">+I568*J568</f>
        <v>0</v>
      </c>
      <c r="L568" s="1241" t="s">
        <v>1781</v>
      </c>
    </row>
    <row r="569" spans="1:12" ht="12" customHeight="1">
      <c r="A569" s="87" t="s">
        <v>774</v>
      </c>
      <c r="B569" s="372" t="s">
        <v>461</v>
      </c>
      <c r="C569" s="1280"/>
      <c r="D569" s="173" t="s">
        <v>252</v>
      </c>
      <c r="E569" s="54">
        <v>1</v>
      </c>
      <c r="F569" s="384" t="s">
        <v>261</v>
      </c>
      <c r="G569" s="851" t="s">
        <v>261</v>
      </c>
      <c r="H569" s="667"/>
      <c r="I569" s="1574">
        <f t="shared" si="72"/>
        <v>0</v>
      </c>
      <c r="J569" s="1501"/>
      <c r="K569" s="1421">
        <f t="shared" si="73"/>
        <v>0</v>
      </c>
      <c r="L569" s="1242"/>
    </row>
    <row r="570" spans="1:12" ht="12" customHeight="1">
      <c r="A570" s="87" t="s">
        <v>1014</v>
      </c>
      <c r="B570" s="372" t="s">
        <v>120</v>
      </c>
      <c r="C570" s="1280"/>
      <c r="D570" s="173" t="s">
        <v>1124</v>
      </c>
      <c r="E570" s="54">
        <v>1</v>
      </c>
      <c r="F570" s="384" t="s">
        <v>261</v>
      </c>
      <c r="G570" s="851" t="s">
        <v>261</v>
      </c>
      <c r="H570" s="667"/>
      <c r="I570" s="1574">
        <f t="shared" si="72"/>
        <v>0</v>
      </c>
      <c r="J570" s="1501"/>
      <c r="K570" s="1421">
        <f t="shared" si="73"/>
        <v>0</v>
      </c>
      <c r="L570" s="1242"/>
    </row>
    <row r="571" spans="1:12" ht="12" customHeight="1">
      <c r="A571" s="87" t="s">
        <v>776</v>
      </c>
      <c r="B571" s="372" t="s">
        <v>490</v>
      </c>
      <c r="C571" s="1280"/>
      <c r="D571" s="173" t="s">
        <v>387</v>
      </c>
      <c r="E571" s="54">
        <v>1</v>
      </c>
      <c r="F571" s="1041" t="s">
        <v>1458</v>
      </c>
      <c r="G571" s="379" t="s">
        <v>1458</v>
      </c>
      <c r="H571" s="667"/>
      <c r="I571" s="1574">
        <f t="shared" si="72"/>
        <v>0</v>
      </c>
      <c r="J571" s="1501"/>
      <c r="K571" s="1421">
        <f t="shared" si="73"/>
        <v>0</v>
      </c>
      <c r="L571" s="1242"/>
    </row>
    <row r="572" spans="1:12" ht="24" customHeight="1">
      <c r="A572" s="443" t="s">
        <v>925</v>
      </c>
      <c r="B572" s="429" t="s">
        <v>930</v>
      </c>
      <c r="C572" s="1280"/>
      <c r="D572" s="173" t="s">
        <v>464</v>
      </c>
      <c r="E572" s="54">
        <v>1</v>
      </c>
      <c r="F572" s="1041" t="s">
        <v>1458</v>
      </c>
      <c r="G572" s="379" t="s">
        <v>1458</v>
      </c>
      <c r="H572" s="667"/>
      <c r="I572" s="1574">
        <f t="shared" si="72"/>
        <v>0</v>
      </c>
      <c r="J572" s="1501"/>
      <c r="K572" s="1421">
        <f t="shared" si="73"/>
        <v>0</v>
      </c>
      <c r="L572" s="1242"/>
    </row>
    <row r="573" spans="1:12" ht="24" customHeight="1">
      <c r="A573" s="87" t="s">
        <v>714</v>
      </c>
      <c r="B573" s="63" t="s">
        <v>1244</v>
      </c>
      <c r="C573" s="1280"/>
      <c r="D573" s="173" t="s">
        <v>251</v>
      </c>
      <c r="E573" s="54">
        <v>1</v>
      </c>
      <c r="F573" s="1041" t="s">
        <v>1458</v>
      </c>
      <c r="G573" s="379" t="s">
        <v>1458</v>
      </c>
      <c r="H573" s="667"/>
      <c r="I573" s="1574">
        <f t="shared" si="72"/>
        <v>0</v>
      </c>
      <c r="J573" s="1501"/>
      <c r="K573" s="1421">
        <f t="shared" si="73"/>
        <v>0</v>
      </c>
      <c r="L573" s="1242"/>
    </row>
    <row r="574" spans="1:12" ht="24" customHeight="1">
      <c r="A574" s="745">
        <v>2040</v>
      </c>
      <c r="B574" s="410" t="s">
        <v>1171</v>
      </c>
      <c r="C574" s="1281"/>
      <c r="D574" s="279" t="s">
        <v>1170</v>
      </c>
      <c r="E574" s="54">
        <v>1</v>
      </c>
      <c r="F574" s="1041" t="s">
        <v>261</v>
      </c>
      <c r="G574" s="379" t="s">
        <v>261</v>
      </c>
      <c r="H574" s="667"/>
      <c r="I574" s="1574">
        <f t="shared" si="72"/>
        <v>0</v>
      </c>
      <c r="J574" s="1501"/>
      <c r="K574" s="1421">
        <f t="shared" si="73"/>
        <v>0</v>
      </c>
      <c r="L574" s="1243"/>
    </row>
    <row r="575" spans="1:12" ht="12" customHeight="1">
      <c r="A575" s="501"/>
      <c r="B575" s="60" t="s">
        <v>1466</v>
      </c>
      <c r="C575" s="98"/>
      <c r="D575" s="279"/>
      <c r="E575" s="54"/>
      <c r="F575" s="858"/>
      <c r="G575" s="54"/>
      <c r="H575" s="667"/>
      <c r="I575" s="1574">
        <f t="shared" si="72"/>
        <v>0</v>
      </c>
      <c r="J575" s="1501"/>
      <c r="K575" s="1421">
        <f t="shared" si="73"/>
        <v>0</v>
      </c>
      <c r="L575" s="378"/>
    </row>
    <row r="576" spans="1:12" ht="24" customHeight="1">
      <c r="A576" s="87" t="s">
        <v>714</v>
      </c>
      <c r="B576" s="63" t="s">
        <v>1244</v>
      </c>
      <c r="C576" s="61"/>
      <c r="D576" s="173" t="s">
        <v>251</v>
      </c>
      <c r="E576" s="54">
        <v>1</v>
      </c>
      <c r="F576" s="1041" t="s">
        <v>1458</v>
      </c>
      <c r="G576" s="379" t="s">
        <v>1458</v>
      </c>
      <c r="H576" s="667"/>
      <c r="I576" s="1574">
        <f t="shared" si="72"/>
        <v>0</v>
      </c>
      <c r="J576" s="1501"/>
      <c r="K576" s="1421">
        <f t="shared" si="73"/>
        <v>0</v>
      </c>
      <c r="L576" s="378"/>
    </row>
    <row r="577" spans="1:12" ht="12" customHeight="1">
      <c r="A577" s="87" t="s">
        <v>776</v>
      </c>
      <c r="B577" s="372" t="s">
        <v>490</v>
      </c>
      <c r="C577" s="61"/>
      <c r="D577" s="33" t="s">
        <v>387</v>
      </c>
      <c r="E577" s="54">
        <v>1</v>
      </c>
      <c r="F577" s="1041" t="s">
        <v>1458</v>
      </c>
      <c r="G577" s="379" t="s">
        <v>1458</v>
      </c>
      <c r="H577" s="667"/>
      <c r="I577" s="1574">
        <f t="shared" si="72"/>
        <v>0</v>
      </c>
      <c r="J577" s="1501"/>
      <c r="K577" s="1421">
        <f t="shared" si="73"/>
        <v>0</v>
      </c>
      <c r="L577" s="378"/>
    </row>
    <row r="578" spans="1:12" ht="24" customHeight="1">
      <c r="A578" s="443" t="s">
        <v>925</v>
      </c>
      <c r="B578" s="429" t="s">
        <v>930</v>
      </c>
      <c r="C578" s="61"/>
      <c r="D578" s="33" t="s">
        <v>464</v>
      </c>
      <c r="E578" s="54">
        <v>1</v>
      </c>
      <c r="F578" s="1041" t="s">
        <v>1458</v>
      </c>
      <c r="G578" s="379" t="s">
        <v>1458</v>
      </c>
      <c r="H578" s="667"/>
      <c r="I578" s="1574">
        <f t="shared" si="72"/>
        <v>0</v>
      </c>
      <c r="J578" s="1501"/>
      <c r="K578" s="1421">
        <f t="shared" si="73"/>
        <v>0</v>
      </c>
      <c r="L578" s="378"/>
    </row>
    <row r="579" spans="1:12" ht="12" customHeight="1">
      <c r="A579" s="87" t="s">
        <v>774</v>
      </c>
      <c r="B579" s="372" t="s">
        <v>461</v>
      </c>
      <c r="C579" s="449"/>
      <c r="D579" s="33" t="s">
        <v>252</v>
      </c>
      <c r="E579" s="54">
        <v>1</v>
      </c>
      <c r="F579" s="497" t="s">
        <v>477</v>
      </c>
      <c r="G579" s="872" t="s">
        <v>477</v>
      </c>
      <c r="H579" s="667"/>
      <c r="I579" s="1574">
        <f t="shared" si="72"/>
        <v>0</v>
      </c>
      <c r="J579" s="1501"/>
      <c r="K579" s="1421">
        <f t="shared" si="73"/>
        <v>0</v>
      </c>
      <c r="L579" s="378"/>
    </row>
    <row r="580" spans="1:12" ht="12" customHeight="1">
      <c r="A580" s="87" t="s">
        <v>1014</v>
      </c>
      <c r="B580" s="372" t="s">
        <v>120</v>
      </c>
      <c r="C580" s="61"/>
      <c r="D580" s="173" t="s">
        <v>1124</v>
      </c>
      <c r="E580" s="54">
        <v>1</v>
      </c>
      <c r="F580" s="497" t="s">
        <v>477</v>
      </c>
      <c r="G580" s="872" t="s">
        <v>477</v>
      </c>
      <c r="H580" s="667"/>
      <c r="I580" s="1574">
        <f t="shared" si="72"/>
        <v>0</v>
      </c>
      <c r="J580" s="1501"/>
      <c r="K580" s="1421">
        <f t="shared" si="73"/>
        <v>0</v>
      </c>
      <c r="L580" s="378"/>
    </row>
    <row r="581" spans="1:12" ht="12" customHeight="1">
      <c r="A581" s="501"/>
      <c r="B581" s="60" t="s">
        <v>1467</v>
      </c>
      <c r="C581" s="103"/>
      <c r="D581" s="59"/>
      <c r="E581" s="54"/>
      <c r="F581" s="858"/>
      <c r="G581" s="54"/>
      <c r="H581" s="667"/>
      <c r="I581" s="1598"/>
      <c r="J581" s="1522"/>
      <c r="K581" s="1459"/>
      <c r="L581" s="378"/>
    </row>
    <row r="582" spans="1:13" s="152" customFormat="1" ht="12" customHeight="1">
      <c r="A582" s="165">
        <v>4104</v>
      </c>
      <c r="B582" s="410" t="s">
        <v>1204</v>
      </c>
      <c r="C582" s="61"/>
      <c r="D582" s="279" t="s">
        <v>1906</v>
      </c>
      <c r="E582" s="178">
        <v>1</v>
      </c>
      <c r="F582" s="818">
        <v>500</v>
      </c>
      <c r="G582" s="178" t="s">
        <v>1838</v>
      </c>
      <c r="H582" s="859"/>
      <c r="I582" s="1566">
        <f>+ROUNDUP(H582/F582,0)*E582</f>
        <v>0</v>
      </c>
      <c r="J582" s="1500"/>
      <c r="K582" s="1421">
        <f>+I582*J582</f>
        <v>0</v>
      </c>
      <c r="L582" s="403"/>
      <c r="M582" s="567"/>
    </row>
    <row r="583" spans="1:13" s="152" customFormat="1" ht="12" customHeight="1">
      <c r="A583" s="165">
        <v>4103</v>
      </c>
      <c r="B583" s="410" t="s">
        <v>1211</v>
      </c>
      <c r="C583" s="61"/>
      <c r="D583" s="279" t="s">
        <v>1906</v>
      </c>
      <c r="E583" s="178">
        <v>1</v>
      </c>
      <c r="F583" s="818">
        <v>500</v>
      </c>
      <c r="G583" s="178" t="s">
        <v>1838</v>
      </c>
      <c r="H583" s="859"/>
      <c r="I583" s="1566">
        <f>+ROUNDUP(H583/F583,0)*E583</f>
        <v>0</v>
      </c>
      <c r="J583" s="1500"/>
      <c r="K583" s="1421">
        <f>+I583*J583</f>
        <v>0</v>
      </c>
      <c r="L583" s="403"/>
      <c r="M583" s="567"/>
    </row>
    <row r="584" spans="1:13" s="152" customFormat="1" ht="12" customHeight="1">
      <c r="A584" s="165"/>
      <c r="B584" s="1296" t="s">
        <v>1205</v>
      </c>
      <c r="C584" s="1297"/>
      <c r="D584" s="1297"/>
      <c r="E584" s="178"/>
      <c r="F584" s="818"/>
      <c r="G584" s="178"/>
      <c r="H584" s="859"/>
      <c r="I584" s="1599"/>
      <c r="J584" s="1486"/>
      <c r="K584" s="1426"/>
      <c r="L584" s="403"/>
      <c r="M584" s="567"/>
    </row>
    <row r="585" spans="1:13" s="152" customFormat="1" ht="12" customHeight="1">
      <c r="A585" s="165" t="s">
        <v>1305</v>
      </c>
      <c r="B585" s="410" t="s">
        <v>1063</v>
      </c>
      <c r="C585" s="61"/>
      <c r="D585" s="279" t="s">
        <v>1129</v>
      </c>
      <c r="E585" s="178">
        <v>1</v>
      </c>
      <c r="F585" s="818">
        <v>500</v>
      </c>
      <c r="G585" s="178" t="s">
        <v>1838</v>
      </c>
      <c r="H585" s="859"/>
      <c r="I585" s="1566">
        <f>+ROUNDUP(H585/F585,0)*E585</f>
        <v>0</v>
      </c>
      <c r="J585" s="1500"/>
      <c r="K585" s="1421">
        <f>+I585*J585</f>
        <v>0</v>
      </c>
      <c r="L585" s="403"/>
      <c r="M585" s="567"/>
    </row>
    <row r="586" spans="1:13" s="152" customFormat="1" ht="24" customHeight="1">
      <c r="A586" s="165">
        <v>7201</v>
      </c>
      <c r="B586" s="410" t="s">
        <v>1206</v>
      </c>
      <c r="C586" s="61" t="s">
        <v>301</v>
      </c>
      <c r="D586" s="279" t="s">
        <v>575</v>
      </c>
      <c r="E586" s="178">
        <v>1</v>
      </c>
      <c r="F586" s="818">
        <v>500</v>
      </c>
      <c r="G586" s="178" t="s">
        <v>1838</v>
      </c>
      <c r="H586" s="859"/>
      <c r="I586" s="1566">
        <f>+ROUNDUP(H586/F586,0)*E586</f>
        <v>0</v>
      </c>
      <c r="J586" s="1500"/>
      <c r="K586" s="1421">
        <f>+I586*J586</f>
        <v>0</v>
      </c>
      <c r="L586" s="776" t="s">
        <v>1207</v>
      </c>
      <c r="M586" s="567"/>
    </row>
    <row r="587" spans="1:12" ht="36" customHeight="1">
      <c r="A587" s="501"/>
      <c r="B587" s="60" t="s">
        <v>121</v>
      </c>
      <c r="C587" s="352" t="s">
        <v>301</v>
      </c>
      <c r="D587" s="60"/>
      <c r="E587" s="104"/>
      <c r="F587" s="1013"/>
      <c r="G587" s="104"/>
      <c r="H587" s="664"/>
      <c r="I587" s="1591"/>
      <c r="J587" s="1520"/>
      <c r="K587" s="1435"/>
      <c r="L587" s="796" t="s">
        <v>1335</v>
      </c>
    </row>
    <row r="588" spans="1:13" s="152" customFormat="1" ht="24" customHeight="1">
      <c r="A588" s="481"/>
      <c r="B588" s="75" t="s">
        <v>1285</v>
      </c>
      <c r="C588" s="32" t="s">
        <v>301</v>
      </c>
      <c r="D588" s="279"/>
      <c r="E588" s="178"/>
      <c r="F588" s="818"/>
      <c r="G588" s="178"/>
      <c r="H588" s="859"/>
      <c r="I588" s="1599"/>
      <c r="J588" s="1486"/>
      <c r="K588" s="1426"/>
      <c r="L588" s="403" t="s">
        <v>1203</v>
      </c>
      <c r="M588" s="567"/>
    </row>
    <row r="589" spans="1:12" ht="12" customHeight="1">
      <c r="A589" s="501"/>
      <c r="B589" s="60" t="s">
        <v>1706</v>
      </c>
      <c r="C589" s="103"/>
      <c r="D589" s="60"/>
      <c r="E589" s="104"/>
      <c r="F589" s="1013"/>
      <c r="G589" s="104"/>
      <c r="H589" s="664"/>
      <c r="I589" s="1591"/>
      <c r="J589" s="1520"/>
      <c r="K589" s="1435"/>
      <c r="L589" s="376"/>
    </row>
    <row r="590" spans="1:12" ht="24" customHeight="1">
      <c r="A590" s="501"/>
      <c r="B590" s="60" t="s">
        <v>1707</v>
      </c>
      <c r="C590" s="352" t="s">
        <v>301</v>
      </c>
      <c r="D590" s="68"/>
      <c r="E590" s="31"/>
      <c r="F590" s="389"/>
      <c r="G590" s="31"/>
      <c r="H590" s="875"/>
      <c r="I590" s="1611"/>
      <c r="J590" s="1533"/>
      <c r="K590" s="1461"/>
      <c r="L590" s="378" t="s">
        <v>1229</v>
      </c>
    </row>
    <row r="591" spans="1:12" ht="12" customHeight="1">
      <c r="A591" s="228" t="s">
        <v>1090</v>
      </c>
      <c r="B591" s="63" t="s">
        <v>610</v>
      </c>
      <c r="C591" s="385"/>
      <c r="D591" s="17"/>
      <c r="E591" s="24">
        <v>1</v>
      </c>
      <c r="F591" s="109" t="s">
        <v>14</v>
      </c>
      <c r="G591" s="24" t="s">
        <v>14</v>
      </c>
      <c r="H591" s="81"/>
      <c r="I591" s="1574">
        <f aca="true" t="shared" si="74" ref="I591:I598">+ROUNDUP(H591*E591,0)</f>
        <v>0</v>
      </c>
      <c r="J591" s="1501"/>
      <c r="K591" s="1421">
        <f aca="true" t="shared" si="75" ref="K591:K598">+I591*J591</f>
        <v>0</v>
      </c>
      <c r="L591" s="386"/>
    </row>
    <row r="592" spans="1:12" ht="12" customHeight="1">
      <c r="A592" s="87">
        <v>2000</v>
      </c>
      <c r="B592" s="63" t="s">
        <v>457</v>
      </c>
      <c r="C592" s="385"/>
      <c r="D592" s="513" t="s">
        <v>531</v>
      </c>
      <c r="E592" s="54">
        <v>1</v>
      </c>
      <c r="F592" s="858" t="s">
        <v>286</v>
      </c>
      <c r="G592" s="54" t="s">
        <v>286</v>
      </c>
      <c r="H592" s="667"/>
      <c r="I592" s="1574">
        <f t="shared" si="74"/>
        <v>0</v>
      </c>
      <c r="J592" s="1501"/>
      <c r="K592" s="1421">
        <f t="shared" si="75"/>
        <v>0</v>
      </c>
      <c r="L592" s="386"/>
    </row>
    <row r="593" spans="1:13" s="1" customFormat="1" ht="12" customHeight="1">
      <c r="A593" s="165" t="s">
        <v>774</v>
      </c>
      <c r="B593" s="63" t="s">
        <v>461</v>
      </c>
      <c r="C593" s="1284" t="s">
        <v>301</v>
      </c>
      <c r="D593" s="33" t="s">
        <v>252</v>
      </c>
      <c r="E593" s="54">
        <v>1</v>
      </c>
      <c r="F593" s="858" t="s">
        <v>261</v>
      </c>
      <c r="G593" s="54" t="s">
        <v>261</v>
      </c>
      <c r="H593" s="667"/>
      <c r="I593" s="1574">
        <f t="shared" si="74"/>
        <v>0</v>
      </c>
      <c r="J593" s="1501"/>
      <c r="K593" s="1421">
        <f t="shared" si="75"/>
        <v>0</v>
      </c>
      <c r="L593" s="1283" t="s">
        <v>1208</v>
      </c>
      <c r="M593" s="560"/>
    </row>
    <row r="594" spans="1:12" ht="12" customHeight="1">
      <c r="A594" s="165" t="s">
        <v>695</v>
      </c>
      <c r="B594" s="63" t="s">
        <v>311</v>
      </c>
      <c r="C594" s="1285"/>
      <c r="D594" s="33" t="s">
        <v>184</v>
      </c>
      <c r="E594" s="54">
        <v>1</v>
      </c>
      <c r="F594" s="1041" t="s">
        <v>1458</v>
      </c>
      <c r="G594" s="379" t="s">
        <v>1458</v>
      </c>
      <c r="H594" s="667"/>
      <c r="I594" s="1574">
        <f t="shared" si="74"/>
        <v>0</v>
      </c>
      <c r="J594" s="1501"/>
      <c r="K594" s="1421">
        <f t="shared" si="75"/>
        <v>0</v>
      </c>
      <c r="L594" s="1283"/>
    </row>
    <row r="595" spans="1:12" ht="24" customHeight="1">
      <c r="A595" s="165" t="s">
        <v>714</v>
      </c>
      <c r="B595" s="63" t="s">
        <v>1244</v>
      </c>
      <c r="C595" s="1285"/>
      <c r="D595" s="33" t="s">
        <v>251</v>
      </c>
      <c r="E595" s="54">
        <v>1</v>
      </c>
      <c r="F595" s="1041" t="s">
        <v>1458</v>
      </c>
      <c r="G595" s="379" t="s">
        <v>1458</v>
      </c>
      <c r="H595" s="667"/>
      <c r="I595" s="1574">
        <f t="shared" si="74"/>
        <v>0</v>
      </c>
      <c r="J595" s="1501"/>
      <c r="K595" s="1421">
        <f t="shared" si="75"/>
        <v>0</v>
      </c>
      <c r="L595" s="1283"/>
    </row>
    <row r="596" spans="1:12" ht="12" customHeight="1">
      <c r="A596" s="165" t="s">
        <v>776</v>
      </c>
      <c r="B596" s="63" t="s">
        <v>386</v>
      </c>
      <c r="C596" s="1285"/>
      <c r="D596" s="33" t="s">
        <v>387</v>
      </c>
      <c r="E596" s="54">
        <v>1</v>
      </c>
      <c r="F596" s="1041" t="s">
        <v>1458</v>
      </c>
      <c r="G596" s="379" t="s">
        <v>1458</v>
      </c>
      <c r="H596" s="667"/>
      <c r="I596" s="1574">
        <f t="shared" si="74"/>
        <v>0</v>
      </c>
      <c r="J596" s="1501"/>
      <c r="K596" s="1421">
        <f t="shared" si="75"/>
        <v>0</v>
      </c>
      <c r="L596" s="1283"/>
    </row>
    <row r="597" spans="1:12" ht="12" customHeight="1">
      <c r="A597" s="165" t="s">
        <v>925</v>
      </c>
      <c r="B597" s="63" t="s">
        <v>463</v>
      </c>
      <c r="C597" s="1285"/>
      <c r="D597" s="33" t="s">
        <v>464</v>
      </c>
      <c r="E597" s="54">
        <v>1</v>
      </c>
      <c r="F597" s="1041" t="s">
        <v>1458</v>
      </c>
      <c r="G597" s="379" t="s">
        <v>1458</v>
      </c>
      <c r="H597" s="667"/>
      <c r="I597" s="1574">
        <f t="shared" si="74"/>
        <v>0</v>
      </c>
      <c r="J597" s="1501"/>
      <c r="K597" s="1421">
        <f t="shared" si="75"/>
        <v>0</v>
      </c>
      <c r="L597" s="1283"/>
    </row>
    <row r="598" spans="1:12" ht="12" customHeight="1">
      <c r="A598" s="165" t="s">
        <v>1014</v>
      </c>
      <c r="B598" s="63" t="s">
        <v>516</v>
      </c>
      <c r="C598" s="1298"/>
      <c r="D598" s="33" t="s">
        <v>1286</v>
      </c>
      <c r="E598" s="54">
        <v>1</v>
      </c>
      <c r="F598" s="858" t="s">
        <v>261</v>
      </c>
      <c r="G598" s="54" t="s">
        <v>261</v>
      </c>
      <c r="H598" s="667"/>
      <c r="I598" s="1574">
        <f t="shared" si="74"/>
        <v>0</v>
      </c>
      <c r="J598" s="1501"/>
      <c r="K598" s="1421">
        <f t="shared" si="75"/>
        <v>0</v>
      </c>
      <c r="L598" s="1333"/>
    </row>
    <row r="599" spans="1:12" ht="24" customHeight="1">
      <c r="A599" s="87"/>
      <c r="B599" s="60" t="s">
        <v>1708</v>
      </c>
      <c r="C599" s="352" t="s">
        <v>301</v>
      </c>
      <c r="D599" s="64"/>
      <c r="E599" s="31"/>
      <c r="F599" s="389"/>
      <c r="G599" s="31"/>
      <c r="H599" s="875"/>
      <c r="I599" s="1611"/>
      <c r="J599" s="1533"/>
      <c r="K599" s="1461"/>
      <c r="L599" s="378" t="s">
        <v>1229</v>
      </c>
    </row>
    <row r="600" spans="1:12" ht="12" customHeight="1">
      <c r="A600" s="228" t="s">
        <v>1090</v>
      </c>
      <c r="B600" s="63" t="s">
        <v>610</v>
      </c>
      <c r="C600" s="385"/>
      <c r="D600" s="17"/>
      <c r="E600" s="424">
        <v>1</v>
      </c>
      <c r="F600" s="1032" t="s">
        <v>30</v>
      </c>
      <c r="G600" s="424" t="s">
        <v>30</v>
      </c>
      <c r="H600" s="867"/>
      <c r="I600" s="1574">
        <f aca="true" t="shared" si="76" ref="I600:I606">+ROUNDUP(H600*E600,0)</f>
        <v>0</v>
      </c>
      <c r="J600" s="1501"/>
      <c r="K600" s="1421">
        <f aca="true" t="shared" si="77" ref="K600:K606">+I600*J600</f>
        <v>0</v>
      </c>
      <c r="L600" s="386"/>
    </row>
    <row r="601" spans="1:12" ht="12" customHeight="1">
      <c r="A601" s="87">
        <v>2000</v>
      </c>
      <c r="B601" s="63" t="s">
        <v>309</v>
      </c>
      <c r="C601" s="385"/>
      <c r="D601" s="513" t="s">
        <v>531</v>
      </c>
      <c r="E601" s="54">
        <v>1</v>
      </c>
      <c r="F601" s="858" t="s">
        <v>286</v>
      </c>
      <c r="G601" s="54" t="s">
        <v>286</v>
      </c>
      <c r="H601" s="667"/>
      <c r="I601" s="1574">
        <f t="shared" si="76"/>
        <v>0</v>
      </c>
      <c r="J601" s="1501"/>
      <c r="K601" s="1421">
        <f t="shared" si="77"/>
        <v>0</v>
      </c>
      <c r="L601" s="386"/>
    </row>
    <row r="602" spans="1:12" ht="12" customHeight="1">
      <c r="A602" s="165" t="s">
        <v>714</v>
      </c>
      <c r="B602" s="63" t="s">
        <v>365</v>
      </c>
      <c r="C602" s="1284" t="s">
        <v>301</v>
      </c>
      <c r="D602" s="33" t="s">
        <v>251</v>
      </c>
      <c r="E602" s="54">
        <v>1</v>
      </c>
      <c r="F602" s="1041" t="s">
        <v>1458</v>
      </c>
      <c r="G602" s="379" t="s">
        <v>1458</v>
      </c>
      <c r="H602" s="667"/>
      <c r="I602" s="1574">
        <f t="shared" si="76"/>
        <v>0</v>
      </c>
      <c r="J602" s="1501"/>
      <c r="K602" s="1421">
        <f t="shared" si="77"/>
        <v>0</v>
      </c>
      <c r="L602" s="1213" t="s">
        <v>1587</v>
      </c>
    </row>
    <row r="603" spans="1:13" s="1" customFormat="1" ht="12" customHeight="1">
      <c r="A603" s="165" t="s">
        <v>691</v>
      </c>
      <c r="B603" s="463" t="s">
        <v>947</v>
      </c>
      <c r="C603" s="1285"/>
      <c r="D603" s="173" t="s">
        <v>536</v>
      </c>
      <c r="E603" s="54">
        <v>1</v>
      </c>
      <c r="F603" s="1041" t="s">
        <v>1458</v>
      </c>
      <c r="G603" s="379" t="s">
        <v>1458</v>
      </c>
      <c r="H603" s="667"/>
      <c r="I603" s="1574">
        <f t="shared" si="76"/>
        <v>0</v>
      </c>
      <c r="J603" s="1501"/>
      <c r="K603" s="1421">
        <f t="shared" si="77"/>
        <v>0</v>
      </c>
      <c r="L603" s="1305"/>
      <c r="M603" s="560"/>
    </row>
    <row r="604" spans="1:12" ht="12" customHeight="1">
      <c r="A604" s="165" t="s">
        <v>777</v>
      </c>
      <c r="B604" s="63" t="s">
        <v>515</v>
      </c>
      <c r="C604" s="1285"/>
      <c r="D604" s="33" t="s">
        <v>537</v>
      </c>
      <c r="E604" s="54"/>
      <c r="F604" s="1041" t="s">
        <v>1458</v>
      </c>
      <c r="G604" s="379" t="s">
        <v>1458</v>
      </c>
      <c r="H604" s="667"/>
      <c r="I604" s="1574">
        <f t="shared" si="76"/>
        <v>0</v>
      </c>
      <c r="J604" s="1501"/>
      <c r="K604" s="1421">
        <f t="shared" si="77"/>
        <v>0</v>
      </c>
      <c r="L604" s="1305"/>
    </row>
    <row r="605" spans="1:12" ht="12" customHeight="1">
      <c r="A605" s="165" t="s">
        <v>774</v>
      </c>
      <c r="B605" s="63" t="s">
        <v>461</v>
      </c>
      <c r="C605" s="1285"/>
      <c r="D605" s="33" t="s">
        <v>252</v>
      </c>
      <c r="E605" s="54"/>
      <c r="F605" s="1041" t="s">
        <v>1458</v>
      </c>
      <c r="G605" s="379" t="s">
        <v>1458</v>
      </c>
      <c r="H605" s="667"/>
      <c r="I605" s="1574">
        <f t="shared" si="76"/>
        <v>0</v>
      </c>
      <c r="J605" s="1501"/>
      <c r="K605" s="1421">
        <f t="shared" si="77"/>
        <v>0</v>
      </c>
      <c r="L605" s="1305"/>
    </row>
    <row r="606" spans="1:12" ht="12" customHeight="1">
      <c r="A606" s="165" t="s">
        <v>695</v>
      </c>
      <c r="B606" s="63" t="s">
        <v>311</v>
      </c>
      <c r="C606" s="1298"/>
      <c r="D606" s="33" t="s">
        <v>184</v>
      </c>
      <c r="E606" s="54">
        <v>1</v>
      </c>
      <c r="F606" s="1041" t="s">
        <v>1458</v>
      </c>
      <c r="G606" s="379" t="s">
        <v>1458</v>
      </c>
      <c r="H606" s="667"/>
      <c r="I606" s="1574">
        <f t="shared" si="76"/>
        <v>0</v>
      </c>
      <c r="J606" s="1501"/>
      <c r="K606" s="1421">
        <f t="shared" si="77"/>
        <v>0</v>
      </c>
      <c r="L606" s="1214"/>
    </row>
    <row r="607" spans="1:12" ht="24" customHeight="1">
      <c r="A607" s="87"/>
      <c r="B607" s="71" t="s">
        <v>1709</v>
      </c>
      <c r="C607" s="352"/>
      <c r="D607" s="60"/>
      <c r="E607" s="380"/>
      <c r="F607" s="1050"/>
      <c r="G607" s="380"/>
      <c r="H607" s="66"/>
      <c r="I607" s="1603"/>
      <c r="J607" s="1525"/>
      <c r="K607" s="1450"/>
      <c r="L607" s="378"/>
    </row>
    <row r="608" spans="1:13" s="152" customFormat="1" ht="24" customHeight="1">
      <c r="A608" s="165" t="s">
        <v>1309</v>
      </c>
      <c r="B608" s="63" t="s">
        <v>312</v>
      </c>
      <c r="C608" s="171"/>
      <c r="D608" s="173" t="s">
        <v>1287</v>
      </c>
      <c r="E608" s="178">
        <v>1</v>
      </c>
      <c r="F608" s="818" t="s">
        <v>30</v>
      </c>
      <c r="G608" s="178" t="s">
        <v>30</v>
      </c>
      <c r="H608" s="859"/>
      <c r="I608" s="1574">
        <f>+ROUNDUP(H608*E608,0)</f>
        <v>0</v>
      </c>
      <c r="J608" s="1501"/>
      <c r="K608" s="1421">
        <f>+I608*J608</f>
        <v>0</v>
      </c>
      <c r="L608" s="403"/>
      <c r="M608" s="567"/>
    </row>
    <row r="609" spans="1:13" s="591" customFormat="1" ht="12" customHeight="1">
      <c r="A609" s="165" t="s">
        <v>1003</v>
      </c>
      <c r="B609" s="383" t="s">
        <v>100</v>
      </c>
      <c r="C609" s="171"/>
      <c r="D609" s="173" t="s">
        <v>986</v>
      </c>
      <c r="E609" s="178">
        <v>1</v>
      </c>
      <c r="F609" s="818" t="s">
        <v>30</v>
      </c>
      <c r="G609" s="178" t="s">
        <v>30</v>
      </c>
      <c r="H609" s="859"/>
      <c r="I609" s="1574">
        <f>+ROUNDUP(H609*E609,0)</f>
        <v>0</v>
      </c>
      <c r="J609" s="1501"/>
      <c r="K609" s="1421">
        <f>+I609*J609</f>
        <v>0</v>
      </c>
      <c r="L609" s="403"/>
      <c r="M609" s="567"/>
    </row>
    <row r="610" spans="1:13" s="153" customFormat="1" ht="24" customHeight="1">
      <c r="A610" s="481"/>
      <c r="B610" s="71" t="s">
        <v>1710</v>
      </c>
      <c r="C610" s="352" t="s">
        <v>301</v>
      </c>
      <c r="D610" s="64"/>
      <c r="E610" s="31"/>
      <c r="F610" s="389"/>
      <c r="G610" s="31"/>
      <c r="H610" s="875"/>
      <c r="I610" s="1611"/>
      <c r="J610" s="1533"/>
      <c r="K610" s="1461"/>
      <c r="L610" s="378" t="s">
        <v>1229</v>
      </c>
      <c r="M610" s="560"/>
    </row>
    <row r="611" spans="1:13" s="153" customFormat="1" ht="12" customHeight="1">
      <c r="A611" s="228" t="s">
        <v>1090</v>
      </c>
      <c r="B611" s="63" t="s">
        <v>610</v>
      </c>
      <c r="C611" s="385" t="s">
        <v>301</v>
      </c>
      <c r="D611" s="29"/>
      <c r="E611" s="424">
        <v>1</v>
      </c>
      <c r="F611" s="818" t="s">
        <v>30</v>
      </c>
      <c r="G611" s="178" t="s">
        <v>30</v>
      </c>
      <c r="H611" s="867"/>
      <c r="I611" s="1574">
        <f>+ROUNDUP(H611*E611,0)</f>
        <v>0</v>
      </c>
      <c r="J611" s="1501"/>
      <c r="K611" s="1421">
        <f>+I611*J611</f>
        <v>0</v>
      </c>
      <c r="L611" s="378" t="s">
        <v>1544</v>
      </c>
      <c r="M611" s="560"/>
    </row>
    <row r="612" spans="1:13" s="591" customFormat="1" ht="24" customHeight="1">
      <c r="A612" s="165" t="s">
        <v>1309</v>
      </c>
      <c r="B612" s="63" t="s">
        <v>312</v>
      </c>
      <c r="C612" s="1276" t="s">
        <v>301</v>
      </c>
      <c r="D612" s="173" t="s">
        <v>1287</v>
      </c>
      <c r="E612" s="178">
        <v>1</v>
      </c>
      <c r="F612" s="818" t="s">
        <v>30</v>
      </c>
      <c r="G612" s="178" t="s">
        <v>30</v>
      </c>
      <c r="H612" s="859"/>
      <c r="I612" s="1574">
        <f>+ROUNDUP(H612*E612,0)</f>
        <v>0</v>
      </c>
      <c r="J612" s="1501"/>
      <c r="K612" s="1421">
        <f>+I612*J612</f>
        <v>0</v>
      </c>
      <c r="L612" s="1311" t="s">
        <v>315</v>
      </c>
      <c r="M612" s="567"/>
    </row>
    <row r="613" spans="1:13" s="591" customFormat="1" ht="12" customHeight="1">
      <c r="A613" s="165" t="s">
        <v>1003</v>
      </c>
      <c r="B613" s="383" t="s">
        <v>100</v>
      </c>
      <c r="C613" s="1278"/>
      <c r="D613" s="173" t="s">
        <v>986</v>
      </c>
      <c r="E613" s="178">
        <v>1</v>
      </c>
      <c r="F613" s="818" t="s">
        <v>30</v>
      </c>
      <c r="G613" s="178" t="s">
        <v>30</v>
      </c>
      <c r="H613" s="859"/>
      <c r="I613" s="1574">
        <f>+ROUNDUP(H613*E613,0)</f>
        <v>0</v>
      </c>
      <c r="J613" s="1501"/>
      <c r="K613" s="1421">
        <f>+I613*J613</f>
        <v>0</v>
      </c>
      <c r="L613" s="1313"/>
      <c r="M613" s="567"/>
    </row>
    <row r="614" spans="1:13" s="153" customFormat="1" ht="12" customHeight="1">
      <c r="A614" s="87"/>
      <c r="B614" s="60" t="s">
        <v>1711</v>
      </c>
      <c r="C614" s="387"/>
      <c r="D614" s="64"/>
      <c r="E614" s="31"/>
      <c r="F614" s="389"/>
      <c r="G614" s="31"/>
      <c r="H614" s="875"/>
      <c r="I614" s="1611"/>
      <c r="J614" s="1533"/>
      <c r="K614" s="1461"/>
      <c r="L614" s="388"/>
      <c r="M614" s="560"/>
    </row>
    <row r="615" spans="1:12" ht="36" customHeight="1">
      <c r="A615" s="87"/>
      <c r="B615" s="60" t="s">
        <v>1712</v>
      </c>
      <c r="C615" s="103"/>
      <c r="D615" s="64"/>
      <c r="E615" s="31"/>
      <c r="F615" s="389"/>
      <c r="G615" s="31"/>
      <c r="H615" s="875"/>
      <c r="I615" s="1611"/>
      <c r="J615" s="1533"/>
      <c r="K615" s="1461"/>
      <c r="L615" s="388" t="s">
        <v>1588</v>
      </c>
    </row>
    <row r="616" spans="1:13" s="153" customFormat="1" ht="12" customHeight="1">
      <c r="A616" s="87">
        <v>4000</v>
      </c>
      <c r="B616" s="372" t="s">
        <v>316</v>
      </c>
      <c r="C616" s="98"/>
      <c r="D616" s="173" t="s">
        <v>531</v>
      </c>
      <c r="E616" s="54">
        <v>1</v>
      </c>
      <c r="F616" s="858" t="s">
        <v>286</v>
      </c>
      <c r="G616" s="54" t="s">
        <v>286</v>
      </c>
      <c r="H616" s="667"/>
      <c r="I616" s="1574">
        <f aca="true" t="shared" si="78" ref="I616:I622">+ROUNDUP(H616*E616,0)</f>
        <v>0</v>
      </c>
      <c r="J616" s="1501"/>
      <c r="K616" s="1421">
        <f aca="true" t="shared" si="79" ref="K616:K622">+I616*J616</f>
        <v>0</v>
      </c>
      <c r="L616" s="377"/>
      <c r="M616" s="560"/>
    </row>
    <row r="617" spans="1:13" s="591" customFormat="1" ht="48" customHeight="1">
      <c r="A617" s="165">
        <v>4110</v>
      </c>
      <c r="B617" s="383" t="s">
        <v>317</v>
      </c>
      <c r="C617" s="32" t="s">
        <v>301</v>
      </c>
      <c r="D617" s="173" t="s">
        <v>1591</v>
      </c>
      <c r="E617" s="178">
        <v>1</v>
      </c>
      <c r="F617" s="818" t="s">
        <v>13</v>
      </c>
      <c r="G617" s="178" t="s">
        <v>13</v>
      </c>
      <c r="H617" s="859"/>
      <c r="I617" s="1574">
        <f t="shared" si="78"/>
        <v>0</v>
      </c>
      <c r="J617" s="1501"/>
      <c r="K617" s="1421">
        <f t="shared" si="79"/>
        <v>0</v>
      </c>
      <c r="L617" s="776" t="s">
        <v>1545</v>
      </c>
      <c r="M617" s="567"/>
    </row>
    <row r="618" spans="1:13" s="591" customFormat="1" ht="24" customHeight="1">
      <c r="A618" s="165" t="s">
        <v>1314</v>
      </c>
      <c r="B618" s="63" t="s">
        <v>338</v>
      </c>
      <c r="C618" s="32" t="s">
        <v>301</v>
      </c>
      <c r="D618" s="173" t="s">
        <v>1289</v>
      </c>
      <c r="E618" s="178">
        <v>1</v>
      </c>
      <c r="F618" s="818" t="s">
        <v>14</v>
      </c>
      <c r="G618" s="178" t="s">
        <v>14</v>
      </c>
      <c r="H618" s="859"/>
      <c r="I618" s="1574">
        <f t="shared" si="78"/>
        <v>0</v>
      </c>
      <c r="J618" s="1501"/>
      <c r="K618" s="1421">
        <f t="shared" si="79"/>
        <v>0</v>
      </c>
      <c r="L618" s="776" t="s">
        <v>1486</v>
      </c>
      <c r="M618" s="567"/>
    </row>
    <row r="619" spans="1:13" s="591" customFormat="1" ht="12" customHeight="1">
      <c r="A619" s="165" t="s">
        <v>1310</v>
      </c>
      <c r="B619" s="383" t="s">
        <v>318</v>
      </c>
      <c r="C619" s="32" t="s">
        <v>301</v>
      </c>
      <c r="D619" s="173" t="s">
        <v>1290</v>
      </c>
      <c r="E619" s="178">
        <v>1</v>
      </c>
      <c r="F619" s="818" t="s">
        <v>14</v>
      </c>
      <c r="G619" s="178" t="s">
        <v>14</v>
      </c>
      <c r="H619" s="859"/>
      <c r="I619" s="1574">
        <f t="shared" si="78"/>
        <v>0</v>
      </c>
      <c r="J619" s="1501"/>
      <c r="K619" s="1421">
        <f t="shared" si="79"/>
        <v>0</v>
      </c>
      <c r="L619" s="453" t="s">
        <v>319</v>
      </c>
      <c r="M619" s="567"/>
    </row>
    <row r="620" spans="1:13" s="591" customFormat="1" ht="12" customHeight="1">
      <c r="A620" s="165" t="s">
        <v>1306</v>
      </c>
      <c r="B620" s="383" t="s">
        <v>320</v>
      </c>
      <c r="C620" s="32" t="s">
        <v>301</v>
      </c>
      <c r="D620" s="173" t="s">
        <v>1294</v>
      </c>
      <c r="E620" s="178">
        <v>1</v>
      </c>
      <c r="F620" s="818" t="s">
        <v>14</v>
      </c>
      <c r="G620" s="178" t="s">
        <v>14</v>
      </c>
      <c r="H620" s="859"/>
      <c r="I620" s="1574">
        <f t="shared" si="78"/>
        <v>0</v>
      </c>
      <c r="J620" s="1501"/>
      <c r="K620" s="1421">
        <f t="shared" si="79"/>
        <v>0</v>
      </c>
      <c r="L620" s="453" t="s">
        <v>321</v>
      </c>
      <c r="M620" s="567"/>
    </row>
    <row r="621" spans="1:13" s="591" customFormat="1" ht="24" customHeight="1">
      <c r="A621" s="452" t="s">
        <v>1307</v>
      </c>
      <c r="B621" s="63" t="s">
        <v>322</v>
      </c>
      <c r="C621" s="32" t="s">
        <v>301</v>
      </c>
      <c r="D621" s="173" t="s">
        <v>1291</v>
      </c>
      <c r="E621" s="178">
        <v>1</v>
      </c>
      <c r="F621" s="818" t="s">
        <v>14</v>
      </c>
      <c r="G621" s="178" t="s">
        <v>14</v>
      </c>
      <c r="H621" s="859"/>
      <c r="I621" s="1574">
        <f t="shared" si="78"/>
        <v>0</v>
      </c>
      <c r="J621" s="1501"/>
      <c r="K621" s="1421">
        <f t="shared" si="79"/>
        <v>0</v>
      </c>
      <c r="L621" s="403" t="s">
        <v>1552</v>
      </c>
      <c r="M621" s="567"/>
    </row>
    <row r="622" spans="1:13" s="591" customFormat="1" ht="13.5" customHeight="1">
      <c r="A622" s="165" t="s">
        <v>1311</v>
      </c>
      <c r="B622" s="63" t="s">
        <v>1210</v>
      </c>
      <c r="C622" s="32" t="s">
        <v>301</v>
      </c>
      <c r="D622" s="173" t="s">
        <v>1336</v>
      </c>
      <c r="E622" s="178">
        <v>1</v>
      </c>
      <c r="F622" s="818" t="s">
        <v>14</v>
      </c>
      <c r="G622" s="178" t="s">
        <v>14</v>
      </c>
      <c r="H622" s="859"/>
      <c r="I622" s="1574">
        <f t="shared" si="78"/>
        <v>0</v>
      </c>
      <c r="J622" s="1501"/>
      <c r="K622" s="1421">
        <f t="shared" si="79"/>
        <v>0</v>
      </c>
      <c r="L622" s="403" t="s">
        <v>324</v>
      </c>
      <c r="M622" s="567"/>
    </row>
    <row r="623" spans="1:13" s="591" customFormat="1" ht="13.5" customHeight="1">
      <c r="A623" s="165"/>
      <c r="B623" s="410" t="s">
        <v>1907</v>
      </c>
      <c r="C623" s="32" t="s">
        <v>301</v>
      </c>
      <c r="D623" s="279" t="s">
        <v>1511</v>
      </c>
      <c r="E623" s="1111">
        <v>1</v>
      </c>
      <c r="F623" s="818" t="s">
        <v>14</v>
      </c>
      <c r="G623" s="178" t="s">
        <v>14</v>
      </c>
      <c r="H623" s="859"/>
      <c r="I623" s="1574">
        <f>+ROUNDUP(H623*E623,0)</f>
        <v>0</v>
      </c>
      <c r="J623" s="1501"/>
      <c r="K623" s="1421">
        <f>+I623*J623</f>
        <v>0</v>
      </c>
      <c r="L623" s="403"/>
      <c r="M623" s="567"/>
    </row>
    <row r="624" spans="1:13" s="153" customFormat="1" ht="12" customHeight="1">
      <c r="A624" s="87"/>
      <c r="B624" s="60" t="s">
        <v>1713</v>
      </c>
      <c r="C624" s="352"/>
      <c r="D624" s="64"/>
      <c r="E624" s="31"/>
      <c r="F624" s="389"/>
      <c r="G624" s="31"/>
      <c r="H624" s="875"/>
      <c r="I624" s="1611"/>
      <c r="J624" s="1533"/>
      <c r="K624" s="1461"/>
      <c r="L624" s="514"/>
      <c r="M624" s="560"/>
    </row>
    <row r="625" spans="1:13" s="591" customFormat="1" ht="12" customHeight="1">
      <c r="A625" s="165" t="s">
        <v>1006</v>
      </c>
      <c r="B625" s="63" t="s">
        <v>325</v>
      </c>
      <c r="C625" s="390"/>
      <c r="D625" s="173" t="s">
        <v>1121</v>
      </c>
      <c r="E625" s="178">
        <v>1</v>
      </c>
      <c r="F625" s="581" t="s">
        <v>1830</v>
      </c>
      <c r="G625" s="852" t="s">
        <v>1830</v>
      </c>
      <c r="H625" s="859"/>
      <c r="I625" s="1574">
        <f aca="true" t="shared" si="80" ref="I625:I635">+ROUNDUP(H625*E625,0)</f>
        <v>0</v>
      </c>
      <c r="J625" s="1501"/>
      <c r="K625" s="1421">
        <f aca="true" t="shared" si="81" ref="K625:K635">+I625*J625</f>
        <v>0</v>
      </c>
      <c r="L625" s="403"/>
      <c r="M625" s="567"/>
    </row>
    <row r="626" spans="1:13" s="591" customFormat="1" ht="12" customHeight="1">
      <c r="A626" s="165" t="s">
        <v>1004</v>
      </c>
      <c r="B626" s="63" t="s">
        <v>326</v>
      </c>
      <c r="C626" s="390"/>
      <c r="D626" s="173" t="s">
        <v>1122</v>
      </c>
      <c r="E626" s="178">
        <v>1</v>
      </c>
      <c r="F626" s="581" t="s">
        <v>1830</v>
      </c>
      <c r="G626" s="852" t="s">
        <v>1830</v>
      </c>
      <c r="H626" s="859"/>
      <c r="I626" s="1574">
        <f t="shared" si="80"/>
        <v>0</v>
      </c>
      <c r="J626" s="1501"/>
      <c r="K626" s="1421">
        <f t="shared" si="81"/>
        <v>0</v>
      </c>
      <c r="L626" s="403"/>
      <c r="M626" s="567"/>
    </row>
    <row r="627" spans="1:13" s="591" customFormat="1" ht="12" customHeight="1">
      <c r="A627" s="165" t="s">
        <v>1312</v>
      </c>
      <c r="B627" s="63" t="s">
        <v>327</v>
      </c>
      <c r="C627" s="390"/>
      <c r="D627" s="173" t="s">
        <v>1292</v>
      </c>
      <c r="E627" s="178">
        <v>1</v>
      </c>
      <c r="F627" s="581" t="s">
        <v>1830</v>
      </c>
      <c r="G627" s="852" t="s">
        <v>1830</v>
      </c>
      <c r="H627" s="859"/>
      <c r="I627" s="1574">
        <f t="shared" si="80"/>
        <v>0</v>
      </c>
      <c r="J627" s="1501"/>
      <c r="K627" s="1421">
        <f t="shared" si="81"/>
        <v>0</v>
      </c>
      <c r="L627" s="403"/>
      <c r="M627" s="567"/>
    </row>
    <row r="628" spans="1:13" s="591" customFormat="1" ht="12" customHeight="1">
      <c r="A628" s="165" t="s">
        <v>1005</v>
      </c>
      <c r="B628" s="63" t="s">
        <v>328</v>
      </c>
      <c r="C628" s="390"/>
      <c r="D628" s="173" t="s">
        <v>991</v>
      </c>
      <c r="E628" s="178">
        <v>1</v>
      </c>
      <c r="F628" s="581" t="s">
        <v>1830</v>
      </c>
      <c r="G628" s="852" t="s">
        <v>1830</v>
      </c>
      <c r="H628" s="859"/>
      <c r="I628" s="1574">
        <f t="shared" si="80"/>
        <v>0</v>
      </c>
      <c r="J628" s="1501"/>
      <c r="K628" s="1421">
        <f t="shared" si="81"/>
        <v>0</v>
      </c>
      <c r="L628" s="403"/>
      <c r="M628" s="567"/>
    </row>
    <row r="629" spans="1:13" s="591" customFormat="1" ht="12" customHeight="1">
      <c r="A629" s="165" t="s">
        <v>1313</v>
      </c>
      <c r="B629" s="63" t="s">
        <v>314</v>
      </c>
      <c r="C629" s="390"/>
      <c r="D629" s="173" t="s">
        <v>1293</v>
      </c>
      <c r="E629" s="178">
        <v>1</v>
      </c>
      <c r="F629" s="581" t="s">
        <v>1830</v>
      </c>
      <c r="G629" s="852" t="s">
        <v>1830</v>
      </c>
      <c r="H629" s="859"/>
      <c r="I629" s="1574">
        <f t="shared" si="80"/>
        <v>0</v>
      </c>
      <c r="J629" s="1501"/>
      <c r="K629" s="1421">
        <f t="shared" si="81"/>
        <v>0</v>
      </c>
      <c r="L629" s="403"/>
      <c r="M629" s="567"/>
    </row>
    <row r="630" spans="1:13" s="591" customFormat="1" ht="12" customHeight="1">
      <c r="A630" s="165" t="s">
        <v>1310</v>
      </c>
      <c r="B630" s="63" t="s">
        <v>329</v>
      </c>
      <c r="C630" s="32" t="s">
        <v>301</v>
      </c>
      <c r="D630" s="173" t="s">
        <v>1290</v>
      </c>
      <c r="E630" s="178">
        <v>1</v>
      </c>
      <c r="F630" s="581" t="s">
        <v>1830</v>
      </c>
      <c r="G630" s="852" t="s">
        <v>1830</v>
      </c>
      <c r="H630" s="859"/>
      <c r="I630" s="1574">
        <f t="shared" si="80"/>
        <v>0</v>
      </c>
      <c r="J630" s="1501"/>
      <c r="K630" s="1421">
        <f t="shared" si="81"/>
        <v>0</v>
      </c>
      <c r="L630" s="453" t="s">
        <v>319</v>
      </c>
      <c r="M630" s="567"/>
    </row>
    <row r="631" spans="1:13" s="152" customFormat="1" ht="12" customHeight="1">
      <c r="A631" s="165" t="s">
        <v>1306</v>
      </c>
      <c r="B631" s="63" t="s">
        <v>320</v>
      </c>
      <c r="C631" s="32" t="s">
        <v>301</v>
      </c>
      <c r="D631" s="173" t="s">
        <v>1294</v>
      </c>
      <c r="E631" s="178">
        <v>1</v>
      </c>
      <c r="F631" s="581" t="s">
        <v>1830</v>
      </c>
      <c r="G631" s="852" t="s">
        <v>1830</v>
      </c>
      <c r="H631" s="859"/>
      <c r="I631" s="1574">
        <f t="shared" si="80"/>
        <v>0</v>
      </c>
      <c r="J631" s="1501"/>
      <c r="K631" s="1421">
        <f t="shared" si="81"/>
        <v>0</v>
      </c>
      <c r="L631" s="453" t="s">
        <v>321</v>
      </c>
      <c r="M631" s="567"/>
    </row>
    <row r="632" spans="1:13" s="152" customFormat="1" ht="24" customHeight="1">
      <c r="A632" s="165" t="s">
        <v>1305</v>
      </c>
      <c r="B632" s="63" t="s">
        <v>330</v>
      </c>
      <c r="C632" s="385"/>
      <c r="D632" s="173" t="s">
        <v>1129</v>
      </c>
      <c r="E632" s="178">
        <v>5</v>
      </c>
      <c r="F632" s="581" t="s">
        <v>1830</v>
      </c>
      <c r="G632" s="852" t="s">
        <v>1830</v>
      </c>
      <c r="H632" s="859"/>
      <c r="I632" s="1574">
        <f t="shared" si="80"/>
        <v>0</v>
      </c>
      <c r="J632" s="1501"/>
      <c r="K632" s="1421">
        <f t="shared" si="81"/>
        <v>0</v>
      </c>
      <c r="L632" s="403"/>
      <c r="M632" s="567"/>
    </row>
    <row r="633" spans="1:13" s="152" customFormat="1" ht="24" customHeight="1">
      <c r="A633" s="452" t="s">
        <v>1315</v>
      </c>
      <c r="B633" s="383" t="s">
        <v>331</v>
      </c>
      <c r="C633" s="171"/>
      <c r="D633" s="173" t="s">
        <v>1293</v>
      </c>
      <c r="E633" s="414">
        <v>3</v>
      </c>
      <c r="F633" s="581" t="s">
        <v>1830</v>
      </c>
      <c r="G633" s="852" t="s">
        <v>1830</v>
      </c>
      <c r="H633" s="863"/>
      <c r="I633" s="1574">
        <f t="shared" si="80"/>
        <v>0</v>
      </c>
      <c r="J633" s="1501"/>
      <c r="K633" s="1421">
        <f t="shared" si="81"/>
        <v>0</v>
      </c>
      <c r="L633" s="453"/>
      <c r="M633" s="567"/>
    </row>
    <row r="634" spans="1:13" s="152" customFormat="1" ht="36" customHeight="1">
      <c r="A634" s="452" t="s">
        <v>1318</v>
      </c>
      <c r="B634" s="383" t="s">
        <v>487</v>
      </c>
      <c r="C634" s="32" t="s">
        <v>301</v>
      </c>
      <c r="D634" s="173" t="s">
        <v>1295</v>
      </c>
      <c r="E634" s="414">
        <v>3</v>
      </c>
      <c r="F634" s="581" t="s">
        <v>1830</v>
      </c>
      <c r="G634" s="852" t="s">
        <v>1830</v>
      </c>
      <c r="H634" s="863"/>
      <c r="I634" s="1574">
        <f t="shared" si="80"/>
        <v>0</v>
      </c>
      <c r="J634" s="1501"/>
      <c r="K634" s="1421">
        <f t="shared" si="81"/>
        <v>0</v>
      </c>
      <c r="L634" s="453" t="s">
        <v>333</v>
      </c>
      <c r="M634" s="567"/>
    </row>
    <row r="635" spans="1:13" s="152" customFormat="1" ht="12" customHeight="1">
      <c r="A635" s="165" t="s">
        <v>1316</v>
      </c>
      <c r="B635" s="383" t="s">
        <v>332</v>
      </c>
      <c r="C635" s="32" t="s">
        <v>301</v>
      </c>
      <c r="D635" s="173" t="s">
        <v>1297</v>
      </c>
      <c r="E635" s="178">
        <v>10</v>
      </c>
      <c r="F635" s="581" t="s">
        <v>1830</v>
      </c>
      <c r="G635" s="852" t="s">
        <v>1830</v>
      </c>
      <c r="H635" s="859"/>
      <c r="I635" s="1574">
        <f t="shared" si="80"/>
        <v>0</v>
      </c>
      <c r="J635" s="1501"/>
      <c r="K635" s="1421">
        <f t="shared" si="81"/>
        <v>0</v>
      </c>
      <c r="L635" s="453" t="s">
        <v>333</v>
      </c>
      <c r="M635" s="567"/>
    </row>
    <row r="636" spans="1:12" ht="12" customHeight="1">
      <c r="A636" s="87"/>
      <c r="B636" s="60" t="s">
        <v>1714</v>
      </c>
      <c r="C636" s="103"/>
      <c r="D636" s="71"/>
      <c r="E636" s="104"/>
      <c r="F636" s="1013"/>
      <c r="G636" s="104"/>
      <c r="H636" s="664"/>
      <c r="I636" s="1591"/>
      <c r="J636" s="1520"/>
      <c r="K636" s="1435"/>
      <c r="L636" s="376"/>
    </row>
    <row r="637" spans="1:12" ht="24" customHeight="1">
      <c r="A637" s="87"/>
      <c r="B637" s="60" t="s">
        <v>1715</v>
      </c>
      <c r="C637" s="352" t="s">
        <v>301</v>
      </c>
      <c r="D637" s="68"/>
      <c r="E637" s="34"/>
      <c r="F637" s="1060"/>
      <c r="G637" s="34"/>
      <c r="H637" s="614"/>
      <c r="I637" s="1612"/>
      <c r="J637" s="1534"/>
      <c r="K637" s="1462"/>
      <c r="L637" s="378" t="s">
        <v>1229</v>
      </c>
    </row>
    <row r="638" spans="1:12" ht="24" customHeight="1">
      <c r="A638" s="165" t="s">
        <v>714</v>
      </c>
      <c r="B638" s="63" t="s">
        <v>1244</v>
      </c>
      <c r="C638" s="1284" t="s">
        <v>301</v>
      </c>
      <c r="D638" s="33" t="s">
        <v>251</v>
      </c>
      <c r="E638" s="54">
        <v>1</v>
      </c>
      <c r="F638" s="384" t="s">
        <v>108</v>
      </c>
      <c r="G638" s="851" t="s">
        <v>108</v>
      </c>
      <c r="H638" s="667"/>
      <c r="I638" s="1574">
        <f>+ROUNDUP(H638*E638,0)</f>
        <v>0</v>
      </c>
      <c r="J638" s="1501"/>
      <c r="K638" s="1421">
        <f>+I638*J638</f>
        <v>0</v>
      </c>
      <c r="L638" s="1282" t="s">
        <v>334</v>
      </c>
    </row>
    <row r="639" spans="1:12" ht="12" customHeight="1">
      <c r="A639" s="165" t="s">
        <v>776</v>
      </c>
      <c r="B639" s="63" t="s">
        <v>386</v>
      </c>
      <c r="C639" s="1285"/>
      <c r="D639" s="33" t="s">
        <v>387</v>
      </c>
      <c r="E639" s="54">
        <v>1</v>
      </c>
      <c r="F639" s="384" t="s">
        <v>108</v>
      </c>
      <c r="G639" s="851" t="s">
        <v>108</v>
      </c>
      <c r="H639" s="667"/>
      <c r="I639" s="1574">
        <f>+ROUNDUP(H639*E639,0)</f>
        <v>0</v>
      </c>
      <c r="J639" s="1501"/>
      <c r="K639" s="1421">
        <f>+I639*J639</f>
        <v>0</v>
      </c>
      <c r="L639" s="1283"/>
    </row>
    <row r="640" spans="1:12" ht="12" customHeight="1">
      <c r="A640" s="165" t="s">
        <v>925</v>
      </c>
      <c r="B640" s="63" t="s">
        <v>463</v>
      </c>
      <c r="C640" s="1298"/>
      <c r="D640" s="33" t="s">
        <v>464</v>
      </c>
      <c r="E640" s="54">
        <v>1</v>
      </c>
      <c r="F640" s="384" t="s">
        <v>108</v>
      </c>
      <c r="G640" s="851" t="s">
        <v>108</v>
      </c>
      <c r="H640" s="667"/>
      <c r="I640" s="1574">
        <f>+ROUNDUP(H640*E640,0)</f>
        <v>0</v>
      </c>
      <c r="J640" s="1501"/>
      <c r="K640" s="1421">
        <f>+I640*J640</f>
        <v>0</v>
      </c>
      <c r="L640" s="1283"/>
    </row>
    <row r="641" spans="1:12" ht="12" customHeight="1">
      <c r="A641" s="87" t="s">
        <v>774</v>
      </c>
      <c r="B641" s="63" t="s">
        <v>461</v>
      </c>
      <c r="D641" s="33" t="s">
        <v>252</v>
      </c>
      <c r="E641" s="54">
        <v>1</v>
      </c>
      <c r="F641" s="497" t="s">
        <v>477</v>
      </c>
      <c r="G641" s="872" t="s">
        <v>477</v>
      </c>
      <c r="H641" s="667"/>
      <c r="I641" s="1574">
        <f>+ROUNDUP(H641*E641,0)</f>
        <v>0</v>
      </c>
      <c r="J641" s="1501"/>
      <c r="K641" s="1421">
        <f>+I641*J641</f>
        <v>0</v>
      </c>
      <c r="L641" s="378"/>
    </row>
    <row r="642" spans="1:12" ht="12" customHeight="1">
      <c r="A642" s="165" t="s">
        <v>1014</v>
      </c>
      <c r="B642" s="63" t="s">
        <v>336</v>
      </c>
      <c r="C642" s="523" t="s">
        <v>301</v>
      </c>
      <c r="D642" s="33" t="s">
        <v>991</v>
      </c>
      <c r="E642" s="54">
        <v>1</v>
      </c>
      <c r="F642" s="497" t="s">
        <v>477</v>
      </c>
      <c r="G642" s="872" t="s">
        <v>477</v>
      </c>
      <c r="H642" s="667"/>
      <c r="I642" s="1574">
        <f>+ROUNDUP(H642*E642,0)</f>
        <v>0</v>
      </c>
      <c r="J642" s="1501"/>
      <c r="K642" s="1421">
        <f>+I642*J642</f>
        <v>0</v>
      </c>
      <c r="L642" s="729" t="s">
        <v>1604</v>
      </c>
    </row>
    <row r="643" spans="1:12" ht="24" customHeight="1">
      <c r="A643" s="87"/>
      <c r="B643" s="60" t="s">
        <v>1716</v>
      </c>
      <c r="C643" s="352" t="s">
        <v>301</v>
      </c>
      <c r="D643" s="64"/>
      <c r="E643" s="31"/>
      <c r="F643" s="389"/>
      <c r="G643" s="31"/>
      <c r="H643" s="875"/>
      <c r="I643" s="1611"/>
      <c r="J643" s="1533"/>
      <c r="K643" s="1461"/>
      <c r="L643" s="378" t="s">
        <v>1229</v>
      </c>
    </row>
    <row r="644" spans="1:12" ht="12" customHeight="1">
      <c r="A644" s="165" t="s">
        <v>714</v>
      </c>
      <c r="B644" s="64" t="s">
        <v>365</v>
      </c>
      <c r="C644" s="61" t="s">
        <v>301</v>
      </c>
      <c r="D644" s="33" t="s">
        <v>251</v>
      </c>
      <c r="E644" s="54">
        <v>1</v>
      </c>
      <c r="F644" s="384" t="s">
        <v>108</v>
      </c>
      <c r="G644" s="851" t="s">
        <v>108</v>
      </c>
      <c r="H644" s="667"/>
      <c r="I644" s="1574">
        <f>+ROUNDUP(H644*E644,0)</f>
        <v>0</v>
      </c>
      <c r="J644" s="1501"/>
      <c r="K644" s="1421">
        <f>+I644*J644</f>
        <v>0</v>
      </c>
      <c r="L644" s="378" t="s">
        <v>334</v>
      </c>
    </row>
    <row r="645" spans="1:12" ht="12" customHeight="1">
      <c r="A645" s="165" t="s">
        <v>691</v>
      </c>
      <c r="B645" s="463" t="s">
        <v>947</v>
      </c>
      <c r="C645" s="61"/>
      <c r="D645" s="173" t="s">
        <v>536</v>
      </c>
      <c r="E645" s="54">
        <v>1</v>
      </c>
      <c r="F645" s="384" t="s">
        <v>108</v>
      </c>
      <c r="G645" s="851" t="s">
        <v>108</v>
      </c>
      <c r="H645" s="667"/>
      <c r="I645" s="1574">
        <f>+ROUNDUP(H645*E645,0)</f>
        <v>0</v>
      </c>
      <c r="J645" s="1501"/>
      <c r="K645" s="1421">
        <f>+I645*J645</f>
        <v>0</v>
      </c>
      <c r="L645" s="574"/>
    </row>
    <row r="646" spans="1:12" ht="24" customHeight="1">
      <c r="A646" s="87" t="s">
        <v>777</v>
      </c>
      <c r="B646" s="64" t="s">
        <v>515</v>
      </c>
      <c r="C646" s="61" t="s">
        <v>301</v>
      </c>
      <c r="D646" s="33" t="s">
        <v>537</v>
      </c>
      <c r="E646" s="54"/>
      <c r="F646" s="384" t="s">
        <v>108</v>
      </c>
      <c r="G646" s="851" t="s">
        <v>108</v>
      </c>
      <c r="H646" s="667"/>
      <c r="I646" s="1574">
        <f>+ROUNDUP(H646*E646,0)</f>
        <v>0</v>
      </c>
      <c r="J646" s="1501"/>
      <c r="K646" s="1421">
        <f>+I646*J646</f>
        <v>0</v>
      </c>
      <c r="L646" s="378" t="s">
        <v>1225</v>
      </c>
    </row>
    <row r="647" spans="1:12" ht="12" customHeight="1">
      <c r="A647" s="87"/>
      <c r="B647" s="60" t="s">
        <v>1717</v>
      </c>
      <c r="C647" s="352"/>
      <c r="D647" s="60"/>
      <c r="E647" s="380"/>
      <c r="F647" s="1050"/>
      <c r="G647" s="380"/>
      <c r="H647" s="66"/>
      <c r="I647" s="1603"/>
      <c r="J647" s="1525"/>
      <c r="K647" s="1450"/>
      <c r="L647" s="378"/>
    </row>
    <row r="648" spans="1:13" s="152" customFormat="1" ht="24" customHeight="1">
      <c r="A648" s="165" t="s">
        <v>1309</v>
      </c>
      <c r="B648" s="63" t="s">
        <v>312</v>
      </c>
      <c r="C648" s="171"/>
      <c r="D648" s="173" t="s">
        <v>1287</v>
      </c>
      <c r="E648" s="178">
        <v>1</v>
      </c>
      <c r="F648" s="581" t="s">
        <v>108</v>
      </c>
      <c r="G648" s="852" t="s">
        <v>108</v>
      </c>
      <c r="H648" s="859"/>
      <c r="I648" s="1574">
        <f>+ROUNDUP(H648*E648,0)</f>
        <v>0</v>
      </c>
      <c r="J648" s="1501"/>
      <c r="K648" s="1421">
        <f>+I648*J648</f>
        <v>0</v>
      </c>
      <c r="L648" s="453"/>
      <c r="M648" s="567"/>
    </row>
    <row r="649" spans="1:13" s="152" customFormat="1" ht="12" customHeight="1">
      <c r="A649" s="165" t="s">
        <v>1003</v>
      </c>
      <c r="B649" s="383" t="s">
        <v>100</v>
      </c>
      <c r="C649" s="171"/>
      <c r="D649" s="173" t="s">
        <v>986</v>
      </c>
      <c r="E649" s="178">
        <v>1</v>
      </c>
      <c r="F649" s="581" t="s">
        <v>108</v>
      </c>
      <c r="G649" s="852" t="s">
        <v>108</v>
      </c>
      <c r="H649" s="859"/>
      <c r="I649" s="1574">
        <f>+ROUNDUP(H649*E649,0)</f>
        <v>0</v>
      </c>
      <c r="J649" s="1501"/>
      <c r="K649" s="1421">
        <f>+I649*J649</f>
        <v>0</v>
      </c>
      <c r="L649" s="453"/>
      <c r="M649" s="567"/>
    </row>
    <row r="650" spans="1:12" ht="24" customHeight="1">
      <c r="A650" s="501"/>
      <c r="B650" s="60" t="s">
        <v>1718</v>
      </c>
      <c r="C650" s="352" t="s">
        <v>301</v>
      </c>
      <c r="D650" s="64"/>
      <c r="E650" s="31"/>
      <c r="F650" s="389"/>
      <c r="G650" s="31"/>
      <c r="H650" s="875"/>
      <c r="I650" s="1611"/>
      <c r="J650" s="1533"/>
      <c r="K650" s="1461"/>
      <c r="L650" s="378" t="s">
        <v>1229</v>
      </c>
    </row>
    <row r="651" spans="1:13" s="591" customFormat="1" ht="12" customHeight="1">
      <c r="A651" s="228" t="s">
        <v>1090</v>
      </c>
      <c r="B651" s="63" t="s">
        <v>610</v>
      </c>
      <c r="C651" s="61" t="s">
        <v>301</v>
      </c>
      <c r="D651" s="173"/>
      <c r="E651" s="852">
        <v>1</v>
      </c>
      <c r="F651" s="581" t="s">
        <v>154</v>
      </c>
      <c r="G651" s="852" t="s">
        <v>154</v>
      </c>
      <c r="H651" s="881"/>
      <c r="I651" s="1574">
        <f>+ROUNDUP(H651*E651,0)</f>
        <v>0</v>
      </c>
      <c r="J651" s="1501"/>
      <c r="K651" s="1421">
        <f>+I651*J651</f>
        <v>0</v>
      </c>
      <c r="L651" s="378" t="s">
        <v>1544</v>
      </c>
      <c r="M651" s="567"/>
    </row>
    <row r="652" spans="1:13" s="591" customFormat="1" ht="24" customHeight="1">
      <c r="A652" s="165" t="s">
        <v>1309</v>
      </c>
      <c r="B652" s="63" t="s">
        <v>312</v>
      </c>
      <c r="C652" s="171"/>
      <c r="D652" s="173" t="s">
        <v>1287</v>
      </c>
      <c r="E652" s="178">
        <v>1</v>
      </c>
      <c r="F652" s="581" t="s">
        <v>108</v>
      </c>
      <c r="G652" s="852" t="s">
        <v>108</v>
      </c>
      <c r="H652" s="859"/>
      <c r="I652" s="1574">
        <f>+ROUNDUP(H652*E652,0)</f>
        <v>0</v>
      </c>
      <c r="J652" s="1501"/>
      <c r="K652" s="1421">
        <f>+I652*J652</f>
        <v>0</v>
      </c>
      <c r="L652" s="592"/>
      <c r="M652" s="567"/>
    </row>
    <row r="653" spans="1:13" s="591" customFormat="1" ht="12" customHeight="1">
      <c r="A653" s="165" t="s">
        <v>1003</v>
      </c>
      <c r="B653" s="383" t="s">
        <v>100</v>
      </c>
      <c r="C653" s="171"/>
      <c r="D653" s="173" t="s">
        <v>986</v>
      </c>
      <c r="E653" s="178">
        <v>1</v>
      </c>
      <c r="F653" s="581" t="s">
        <v>108</v>
      </c>
      <c r="G653" s="852" t="s">
        <v>108</v>
      </c>
      <c r="H653" s="859"/>
      <c r="I653" s="1574">
        <f>+ROUNDUP(H653*E653,0)</f>
        <v>0</v>
      </c>
      <c r="J653" s="1501"/>
      <c r="K653" s="1421">
        <f>+I653*J653</f>
        <v>0</v>
      </c>
      <c r="L653" s="592"/>
      <c r="M653" s="567"/>
    </row>
    <row r="654" spans="1:13" s="153" customFormat="1" ht="12" customHeight="1">
      <c r="A654" s="87"/>
      <c r="B654" s="60" t="s">
        <v>1719</v>
      </c>
      <c r="C654" s="103"/>
      <c r="D654" s="68"/>
      <c r="E654" s="34"/>
      <c r="F654" s="1060"/>
      <c r="G654" s="34"/>
      <c r="H654" s="614"/>
      <c r="I654" s="1612"/>
      <c r="J654" s="1534"/>
      <c r="K654" s="1462"/>
      <c r="L654" s="388"/>
      <c r="M654" s="560"/>
    </row>
    <row r="655" spans="1:13" s="153" customFormat="1" ht="12" customHeight="1">
      <c r="A655" s="165" t="s">
        <v>714</v>
      </c>
      <c r="B655" s="63" t="s">
        <v>337</v>
      </c>
      <c r="C655" s="1284" t="s">
        <v>301</v>
      </c>
      <c r="D655" s="33" t="s">
        <v>251</v>
      </c>
      <c r="E655" s="414"/>
      <c r="F655" s="497"/>
      <c r="G655" s="414"/>
      <c r="H655" s="863"/>
      <c r="I655" s="1607"/>
      <c r="J655" s="1529"/>
      <c r="K655" s="1455"/>
      <c r="L655" s="1282" t="s">
        <v>1226</v>
      </c>
      <c r="M655" s="560"/>
    </row>
    <row r="656" spans="1:13" s="153" customFormat="1" ht="12" customHeight="1">
      <c r="A656" s="165" t="s">
        <v>691</v>
      </c>
      <c r="B656" s="463" t="s">
        <v>947</v>
      </c>
      <c r="C656" s="1285"/>
      <c r="D656" s="173" t="s">
        <v>536</v>
      </c>
      <c r="E656" s="414"/>
      <c r="F656" s="497"/>
      <c r="G656" s="414"/>
      <c r="H656" s="863"/>
      <c r="I656" s="1607"/>
      <c r="J656" s="1529"/>
      <c r="K656" s="1455"/>
      <c r="L656" s="1283"/>
      <c r="M656" s="560"/>
    </row>
    <row r="657" spans="1:13" s="153" customFormat="1" ht="12" customHeight="1">
      <c r="A657" s="87" t="s">
        <v>777</v>
      </c>
      <c r="B657" s="63" t="s">
        <v>515</v>
      </c>
      <c r="C657" s="1285"/>
      <c r="D657" s="33" t="s">
        <v>537</v>
      </c>
      <c r="E657" s="535"/>
      <c r="F657" s="497"/>
      <c r="G657" s="535"/>
      <c r="H657" s="876"/>
      <c r="I657" s="1613"/>
      <c r="J657" s="1535"/>
      <c r="K657" s="1455"/>
      <c r="L657" s="1283"/>
      <c r="M657" s="560"/>
    </row>
    <row r="658" spans="1:13" s="153" customFormat="1" ht="12" customHeight="1">
      <c r="A658" s="165" t="s">
        <v>714</v>
      </c>
      <c r="B658" s="63" t="s">
        <v>1227</v>
      </c>
      <c r="C658" s="1286"/>
      <c r="D658" s="33" t="s">
        <v>251</v>
      </c>
      <c r="E658" s="414"/>
      <c r="F658" s="497"/>
      <c r="G658" s="414"/>
      <c r="H658" s="863"/>
      <c r="I658" s="1607"/>
      <c r="J658" s="1529"/>
      <c r="K658" s="1455"/>
      <c r="L658" s="1293"/>
      <c r="M658" s="560"/>
    </row>
    <row r="659" spans="1:13" s="591" customFormat="1" ht="12" customHeight="1">
      <c r="A659" s="165" t="s">
        <v>1006</v>
      </c>
      <c r="B659" s="63" t="s">
        <v>325</v>
      </c>
      <c r="C659" s="1284" t="s">
        <v>301</v>
      </c>
      <c r="D659" s="173" t="s">
        <v>1121</v>
      </c>
      <c r="E659" s="178">
        <v>1</v>
      </c>
      <c r="F659" s="818">
        <v>600</v>
      </c>
      <c r="G659" s="178" t="s">
        <v>1850</v>
      </c>
      <c r="H659" s="859"/>
      <c r="I659" s="1566">
        <f>+ROUNDUP(H659/F659,0)*E659</f>
        <v>0</v>
      </c>
      <c r="J659" s="1500"/>
      <c r="K659" s="1421">
        <f>+I659*J659</f>
        <v>0</v>
      </c>
      <c r="L659" s="1294" t="s">
        <v>1473</v>
      </c>
      <c r="M659" s="567"/>
    </row>
    <row r="660" spans="1:13" s="591" customFormat="1" ht="36" customHeight="1">
      <c r="A660" s="165" t="s">
        <v>1004</v>
      </c>
      <c r="B660" s="63" t="s">
        <v>326</v>
      </c>
      <c r="C660" s="1298"/>
      <c r="D660" s="173" t="s">
        <v>1122</v>
      </c>
      <c r="E660" s="178">
        <v>1</v>
      </c>
      <c r="F660" s="818">
        <v>600</v>
      </c>
      <c r="G660" s="178" t="s">
        <v>1850</v>
      </c>
      <c r="H660" s="859"/>
      <c r="I660" s="1566">
        <f>+ROUNDUP(H660/F660,0)*E660</f>
        <v>0</v>
      </c>
      <c r="J660" s="1500"/>
      <c r="K660" s="1421">
        <f>+I660*J660</f>
        <v>0</v>
      </c>
      <c r="L660" s="1295"/>
      <c r="M660" s="567"/>
    </row>
    <row r="661" spans="1:13" s="591" customFormat="1" ht="12" customHeight="1">
      <c r="A661" s="165" t="s">
        <v>1312</v>
      </c>
      <c r="B661" s="63" t="s">
        <v>327</v>
      </c>
      <c r="C661" s="391"/>
      <c r="D661" s="173" t="s">
        <v>1292</v>
      </c>
      <c r="E661" s="178">
        <v>1</v>
      </c>
      <c r="F661" s="581" t="s">
        <v>19</v>
      </c>
      <c r="G661" s="852" t="s">
        <v>19</v>
      </c>
      <c r="H661" s="859"/>
      <c r="I661" s="1574">
        <f aca="true" t="shared" si="82" ref="I661:I670">+ROUNDUP(H661*E661,0)</f>
        <v>0</v>
      </c>
      <c r="J661" s="1501"/>
      <c r="K661" s="1421">
        <f aca="true" t="shared" si="83" ref="K661:K672">+I661*J661</f>
        <v>0</v>
      </c>
      <c r="L661" s="782"/>
      <c r="M661" s="567"/>
    </row>
    <row r="662" spans="1:13" s="152" customFormat="1" ht="12" customHeight="1">
      <c r="A662" s="165" t="s">
        <v>1005</v>
      </c>
      <c r="B662" s="63" t="s">
        <v>328</v>
      </c>
      <c r="C662" s="385"/>
      <c r="D662" s="173" t="s">
        <v>991</v>
      </c>
      <c r="E662" s="178">
        <v>1</v>
      </c>
      <c r="F662" s="818" t="s">
        <v>19</v>
      </c>
      <c r="G662" s="178" t="s">
        <v>19</v>
      </c>
      <c r="H662" s="859"/>
      <c r="I662" s="1574">
        <f t="shared" si="82"/>
        <v>0</v>
      </c>
      <c r="J662" s="1501"/>
      <c r="K662" s="1421">
        <f t="shared" si="83"/>
        <v>0</v>
      </c>
      <c r="L662" s="783"/>
      <c r="M662" s="567"/>
    </row>
    <row r="663" spans="1:13" s="152" customFormat="1" ht="48" customHeight="1">
      <c r="A663" s="452" t="s">
        <v>1317</v>
      </c>
      <c r="B663" s="63" t="s">
        <v>1476</v>
      </c>
      <c r="C663" s="385" t="s">
        <v>301</v>
      </c>
      <c r="D663" s="173" t="s">
        <v>1293</v>
      </c>
      <c r="E663" s="178">
        <v>1</v>
      </c>
      <c r="F663" s="818" t="s">
        <v>19</v>
      </c>
      <c r="G663" s="178" t="s">
        <v>19</v>
      </c>
      <c r="H663" s="859"/>
      <c r="I663" s="1574">
        <f t="shared" si="82"/>
        <v>0</v>
      </c>
      <c r="J663" s="1501"/>
      <c r="K663" s="1421">
        <f t="shared" si="83"/>
        <v>0</v>
      </c>
      <c r="L663" s="776" t="s">
        <v>1245</v>
      </c>
      <c r="M663" s="567"/>
    </row>
    <row r="664" spans="1:13" s="152" customFormat="1" ht="24" customHeight="1">
      <c r="A664" s="452" t="s">
        <v>1317</v>
      </c>
      <c r="B664" s="63" t="s">
        <v>1477</v>
      </c>
      <c r="C664" s="385" t="s">
        <v>301</v>
      </c>
      <c r="D664" s="173" t="s">
        <v>1293</v>
      </c>
      <c r="E664" s="178">
        <v>1</v>
      </c>
      <c r="F664" s="818" t="s">
        <v>19</v>
      </c>
      <c r="G664" s="178" t="s">
        <v>19</v>
      </c>
      <c r="H664" s="859"/>
      <c r="I664" s="1574">
        <f t="shared" si="82"/>
        <v>0</v>
      </c>
      <c r="J664" s="1501"/>
      <c r="K664" s="1421">
        <f t="shared" si="83"/>
        <v>0</v>
      </c>
      <c r="L664" s="776" t="s">
        <v>1215</v>
      </c>
      <c r="M664" s="567"/>
    </row>
    <row r="665" spans="1:13" s="591" customFormat="1" ht="12" customHeight="1">
      <c r="A665" s="165" t="s">
        <v>1310</v>
      </c>
      <c r="B665" s="63" t="s">
        <v>329</v>
      </c>
      <c r="C665" s="390" t="s">
        <v>301</v>
      </c>
      <c r="D665" s="173" t="s">
        <v>1290</v>
      </c>
      <c r="E665" s="178">
        <v>1</v>
      </c>
      <c r="F665" s="818" t="s">
        <v>19</v>
      </c>
      <c r="G665" s="178" t="s">
        <v>19</v>
      </c>
      <c r="H665" s="859"/>
      <c r="I665" s="1574">
        <f t="shared" si="82"/>
        <v>0</v>
      </c>
      <c r="J665" s="1501"/>
      <c r="K665" s="1421">
        <f t="shared" si="83"/>
        <v>0</v>
      </c>
      <c r="L665" s="453" t="s">
        <v>319</v>
      </c>
      <c r="M665" s="567"/>
    </row>
    <row r="666" spans="1:13" s="591" customFormat="1" ht="12" customHeight="1">
      <c r="A666" s="165" t="s">
        <v>1306</v>
      </c>
      <c r="B666" s="63" t="s">
        <v>320</v>
      </c>
      <c r="C666" s="390" t="s">
        <v>301</v>
      </c>
      <c r="D666" s="173" t="s">
        <v>1294</v>
      </c>
      <c r="E666" s="178">
        <v>1</v>
      </c>
      <c r="F666" s="818" t="s">
        <v>19</v>
      </c>
      <c r="G666" s="178" t="s">
        <v>19</v>
      </c>
      <c r="H666" s="859"/>
      <c r="I666" s="1574">
        <f t="shared" si="82"/>
        <v>0</v>
      </c>
      <c r="J666" s="1501"/>
      <c r="K666" s="1421">
        <f t="shared" si="83"/>
        <v>0</v>
      </c>
      <c r="L666" s="453" t="s">
        <v>321</v>
      </c>
      <c r="M666" s="567"/>
    </row>
    <row r="667" spans="1:13" s="152" customFormat="1" ht="12" customHeight="1">
      <c r="A667" s="165" t="s">
        <v>1314</v>
      </c>
      <c r="B667" s="63" t="s">
        <v>338</v>
      </c>
      <c r="C667" s="385"/>
      <c r="D667" s="173" t="s">
        <v>1289</v>
      </c>
      <c r="E667" s="178">
        <v>1</v>
      </c>
      <c r="F667" s="581" t="s">
        <v>339</v>
      </c>
      <c r="G667" s="852" t="s">
        <v>339</v>
      </c>
      <c r="H667" s="859"/>
      <c r="I667" s="1574">
        <f t="shared" si="82"/>
        <v>0</v>
      </c>
      <c r="J667" s="1501"/>
      <c r="K667" s="1421">
        <f t="shared" si="83"/>
        <v>0</v>
      </c>
      <c r="L667" s="453"/>
      <c r="M667" s="567"/>
    </row>
    <row r="668" spans="1:13" s="152" customFormat="1" ht="36" customHeight="1">
      <c r="A668" s="452" t="s">
        <v>1307</v>
      </c>
      <c r="B668" s="63" t="s">
        <v>1474</v>
      </c>
      <c r="C668" s="1284" t="s">
        <v>301</v>
      </c>
      <c r="D668" s="173" t="s">
        <v>1291</v>
      </c>
      <c r="E668" s="178">
        <v>1</v>
      </c>
      <c r="F668" s="581" t="s">
        <v>1228</v>
      </c>
      <c r="G668" s="852" t="s">
        <v>1228</v>
      </c>
      <c r="H668" s="859"/>
      <c r="I668" s="1574">
        <f t="shared" si="82"/>
        <v>0</v>
      </c>
      <c r="J668" s="1501"/>
      <c r="K668" s="1421">
        <f t="shared" si="83"/>
        <v>0</v>
      </c>
      <c r="L668" s="1294" t="s">
        <v>1782</v>
      </c>
      <c r="M668" s="567"/>
    </row>
    <row r="669" spans="1:13" s="152" customFormat="1" ht="36" customHeight="1">
      <c r="A669" s="452" t="s">
        <v>1307</v>
      </c>
      <c r="B669" s="63" t="s">
        <v>1475</v>
      </c>
      <c r="C669" s="1298"/>
      <c r="D669" s="173" t="s">
        <v>1291</v>
      </c>
      <c r="E669" s="178">
        <v>1</v>
      </c>
      <c r="F669" s="581" t="s">
        <v>1228</v>
      </c>
      <c r="G669" s="852" t="s">
        <v>1228</v>
      </c>
      <c r="H669" s="859"/>
      <c r="I669" s="1574">
        <f t="shared" si="82"/>
        <v>0</v>
      </c>
      <c r="J669" s="1501"/>
      <c r="K669" s="1421">
        <f t="shared" si="83"/>
        <v>0</v>
      </c>
      <c r="L669" s="1295"/>
      <c r="M669" s="567"/>
    </row>
    <row r="670" spans="1:12" ht="24" customHeight="1">
      <c r="A670" s="165" t="s">
        <v>1311</v>
      </c>
      <c r="B670" s="62" t="s">
        <v>323</v>
      </c>
      <c r="C670" s="390" t="s">
        <v>616</v>
      </c>
      <c r="D670" s="33" t="s">
        <v>1336</v>
      </c>
      <c r="E670" s="54">
        <v>1</v>
      </c>
      <c r="F670" s="497" t="s">
        <v>477</v>
      </c>
      <c r="G670" s="872" t="s">
        <v>477</v>
      </c>
      <c r="H670" s="667"/>
      <c r="I670" s="1574">
        <f t="shared" si="82"/>
        <v>0</v>
      </c>
      <c r="J670" s="1501"/>
      <c r="K670" s="1421">
        <f t="shared" si="83"/>
        <v>0</v>
      </c>
      <c r="L670" s="378" t="s">
        <v>1209</v>
      </c>
    </row>
    <row r="671" spans="1:12" ht="12" customHeight="1">
      <c r="A671" s="165"/>
      <c r="B671" s="60" t="s">
        <v>1720</v>
      </c>
      <c r="C671" s="103"/>
      <c r="D671" s="68"/>
      <c r="E671" s="34"/>
      <c r="F671" s="1060"/>
      <c r="G671" s="34"/>
      <c r="H671" s="614"/>
      <c r="I671" s="1612"/>
      <c r="J671" s="1534"/>
      <c r="K671" s="1462"/>
      <c r="L671" s="388"/>
    </row>
    <row r="672" spans="1:13" s="152" customFormat="1" ht="24" customHeight="1">
      <c r="A672" s="452" t="s">
        <v>1315</v>
      </c>
      <c r="B672" s="383" t="s">
        <v>331</v>
      </c>
      <c r="C672" s="171"/>
      <c r="D672" s="173" t="s">
        <v>1639</v>
      </c>
      <c r="E672" s="178">
        <v>3</v>
      </c>
      <c r="F672" s="581" t="str">
        <f>IF(G672="Día","Día",IF(G672="m","500","500 m / Día"))</f>
        <v>500 m / Día</v>
      </c>
      <c r="G672" s="178" t="s">
        <v>1866</v>
      </c>
      <c r="H672" s="859"/>
      <c r="I672" s="1599">
        <f>IF(G672="Día",H672*E672,IF(G672="m",ROUNDUP(H672/F672,0)*E672,IF(AND(G672="m / Día",H672=""),0,"¿UNIDADES?")))</f>
        <v>0</v>
      </c>
      <c r="J672" s="1486"/>
      <c r="K672" s="1421">
        <f t="shared" si="83"/>
        <v>0</v>
      </c>
      <c r="L672" s="453"/>
      <c r="M672" s="567"/>
    </row>
    <row r="673" spans="1:13" s="152" customFormat="1" ht="36" customHeight="1">
      <c r="A673" s="452" t="s">
        <v>1318</v>
      </c>
      <c r="B673" s="383" t="s">
        <v>487</v>
      </c>
      <c r="C673" s="171" t="s">
        <v>301</v>
      </c>
      <c r="D673" s="173" t="s">
        <v>1640</v>
      </c>
      <c r="E673" s="178">
        <v>3</v>
      </c>
      <c r="F673" s="581" t="str">
        <f>IF(G673="Día","Día",IF(G673="m","500","500 m / Día"))</f>
        <v>500 m / Día</v>
      </c>
      <c r="G673" s="178" t="s">
        <v>1866</v>
      </c>
      <c r="H673" s="859"/>
      <c r="I673" s="1599">
        <f>IF(G673="Día",H673*E673,IF(G673="m",ROUNDUP(H673/F673,0)*E673,IF(AND(G673="m / Día",H673=""),0,"¿UNIDADES?")))</f>
        <v>0</v>
      </c>
      <c r="J673" s="1486"/>
      <c r="K673" s="1421">
        <f>+I673*J673</f>
        <v>0</v>
      </c>
      <c r="L673" s="453" t="s">
        <v>1212</v>
      </c>
      <c r="M673" s="567"/>
    </row>
    <row r="674" spans="1:13" s="152" customFormat="1" ht="12" customHeight="1">
      <c r="A674" s="165" t="s">
        <v>1304</v>
      </c>
      <c r="B674" s="76" t="s">
        <v>1213</v>
      </c>
      <c r="C674" s="32"/>
      <c r="D674" s="279" t="s">
        <v>1214</v>
      </c>
      <c r="E674" s="178">
        <v>2</v>
      </c>
      <c r="F674" s="581" t="str">
        <f>IF(G674="Día","Día",IF(G674="m","500","500 m / Día"))</f>
        <v>500 m / Día</v>
      </c>
      <c r="G674" s="178" t="s">
        <v>1866</v>
      </c>
      <c r="H674" s="859"/>
      <c r="I674" s="1599">
        <f>IF(G674="Día",H674*E674,IF(G674="m",ROUNDUP(H674/F674,0)*E674,IF(AND(G674="m / Día",H674=""),0,"¿UNIDADES?")))</f>
        <v>0</v>
      </c>
      <c r="J674" s="1486"/>
      <c r="K674" s="1421">
        <f>+I674*J674</f>
        <v>0</v>
      </c>
      <c r="L674" s="593"/>
      <c r="M674" s="567"/>
    </row>
    <row r="675" spans="1:13" s="1" customFormat="1" ht="12" customHeight="1">
      <c r="A675" s="87"/>
      <c r="B675" s="60" t="s">
        <v>1721</v>
      </c>
      <c r="C675" s="103"/>
      <c r="D675" s="68"/>
      <c r="E675" s="34"/>
      <c r="F675" s="1060"/>
      <c r="G675" s="34"/>
      <c r="H675" s="614"/>
      <c r="I675" s="1612"/>
      <c r="J675" s="1534"/>
      <c r="K675" s="1462"/>
      <c r="L675" s="388"/>
      <c r="M675" s="560"/>
    </row>
    <row r="676" spans="1:12" ht="12" customHeight="1">
      <c r="A676" s="165" t="s">
        <v>1316</v>
      </c>
      <c r="B676" s="372" t="s">
        <v>332</v>
      </c>
      <c r="C676" s="61" t="s">
        <v>301</v>
      </c>
      <c r="D676" s="33" t="s">
        <v>1297</v>
      </c>
      <c r="E676" s="54">
        <v>15</v>
      </c>
      <c r="F676" s="858" t="s">
        <v>19</v>
      </c>
      <c r="G676" s="54" t="s">
        <v>19</v>
      </c>
      <c r="H676" s="667"/>
      <c r="I676" s="1574">
        <f>+ROUNDUP(H676*E676,0)</f>
        <v>0</v>
      </c>
      <c r="J676" s="1501"/>
      <c r="K676" s="1421">
        <f>+I676*J676</f>
        <v>0</v>
      </c>
      <c r="L676" s="377" t="s">
        <v>321</v>
      </c>
    </row>
    <row r="677" spans="1:12" ht="12" customHeight="1">
      <c r="A677" s="87">
        <v>7202</v>
      </c>
      <c r="B677" s="372" t="s">
        <v>340</v>
      </c>
      <c r="C677" s="1279" t="s">
        <v>301</v>
      </c>
      <c r="D677" s="33" t="s">
        <v>1298</v>
      </c>
      <c r="E677" s="382"/>
      <c r="F677" s="1056"/>
      <c r="G677" s="382"/>
      <c r="H677" s="651"/>
      <c r="I677" s="1606"/>
      <c r="J677" s="1528"/>
      <c r="K677" s="1454"/>
      <c r="L677" s="1304" t="s">
        <v>105</v>
      </c>
    </row>
    <row r="678" spans="1:12" ht="12" customHeight="1">
      <c r="A678" s="165" t="s">
        <v>1305</v>
      </c>
      <c r="B678" s="372" t="s">
        <v>1320</v>
      </c>
      <c r="C678" s="1280"/>
      <c r="D678" s="33" t="s">
        <v>1129</v>
      </c>
      <c r="E678" s="382"/>
      <c r="F678" s="1056"/>
      <c r="G678" s="382"/>
      <c r="H678" s="651"/>
      <c r="I678" s="1606"/>
      <c r="J678" s="1528"/>
      <c r="K678" s="1454"/>
      <c r="L678" s="1304"/>
    </row>
    <row r="679" spans="1:12" ht="12" customHeight="1">
      <c r="A679" s="165">
        <v>7201</v>
      </c>
      <c r="B679" s="372" t="s">
        <v>1319</v>
      </c>
      <c r="C679" s="1281"/>
      <c r="D679" s="33" t="s">
        <v>575</v>
      </c>
      <c r="E679" s="382"/>
      <c r="F679" s="1056"/>
      <c r="G679" s="382"/>
      <c r="H679" s="651"/>
      <c r="I679" s="1606"/>
      <c r="J679" s="1528"/>
      <c r="K679" s="1454"/>
      <c r="L679" s="1304"/>
    </row>
    <row r="680" spans="1:12" ht="12" customHeight="1">
      <c r="A680" s="87"/>
      <c r="B680" s="60" t="s">
        <v>1216</v>
      </c>
      <c r="C680" s="515"/>
      <c r="D680" s="59"/>
      <c r="E680" s="382"/>
      <c r="F680" s="1056"/>
      <c r="G680" s="382"/>
      <c r="H680" s="651"/>
      <c r="I680" s="1606"/>
      <c r="J680" s="1528"/>
      <c r="K680" s="1454"/>
      <c r="L680" s="378"/>
    </row>
    <row r="681" spans="1:13" s="152" customFormat="1" ht="24" customHeight="1">
      <c r="A681" s="165"/>
      <c r="B681" s="75" t="s">
        <v>1219</v>
      </c>
      <c r="C681" s="32" t="s">
        <v>301</v>
      </c>
      <c r="D681" s="279"/>
      <c r="E681" s="178"/>
      <c r="F681" s="818"/>
      <c r="G681" s="178"/>
      <c r="H681" s="859"/>
      <c r="I681" s="1599"/>
      <c r="J681" s="1486"/>
      <c r="K681" s="1426"/>
      <c r="L681" s="403" t="s">
        <v>1783</v>
      </c>
      <c r="M681" s="567"/>
    </row>
    <row r="682" spans="1:12" ht="12" customHeight="1">
      <c r="A682" s="87"/>
      <c r="B682" s="60" t="s">
        <v>1246</v>
      </c>
      <c r="C682" s="98"/>
      <c r="D682" s="279"/>
      <c r="E682" s="54"/>
      <c r="F682" s="384"/>
      <c r="G682" s="54"/>
      <c r="H682" s="667"/>
      <c r="I682" s="1598"/>
      <c r="J682" s="1522"/>
      <c r="K682" s="1446"/>
      <c r="L682" s="403"/>
    </row>
    <row r="683" spans="1:14" ht="24" customHeight="1">
      <c r="A683" s="87"/>
      <c r="B683" s="60" t="s">
        <v>1259</v>
      </c>
      <c r="C683" s="352" t="s">
        <v>301</v>
      </c>
      <c r="D683" s="68"/>
      <c r="E683" s="31"/>
      <c r="F683" s="389"/>
      <c r="G683" s="31"/>
      <c r="H683" s="875"/>
      <c r="I683" s="1611"/>
      <c r="J683" s="1533"/>
      <c r="K683" s="1461"/>
      <c r="L683" s="378" t="s">
        <v>1229</v>
      </c>
      <c r="M683" s="562"/>
      <c r="N683" s="370"/>
    </row>
    <row r="684" spans="1:14" ht="12" customHeight="1">
      <c r="A684" s="228" t="s">
        <v>1090</v>
      </c>
      <c r="B684" s="169" t="s">
        <v>610</v>
      </c>
      <c r="C684" s="28"/>
      <c r="D684" s="29"/>
      <c r="E684" s="24">
        <v>1</v>
      </c>
      <c r="F684" s="109" t="s">
        <v>14</v>
      </c>
      <c r="G684" s="24" t="s">
        <v>14</v>
      </c>
      <c r="H684" s="81"/>
      <c r="I684" s="1574">
        <f aca="true" t="shared" si="84" ref="I684:I691">+ROUNDUP(H684*E684,0)</f>
        <v>0</v>
      </c>
      <c r="J684" s="1501"/>
      <c r="K684" s="1421">
        <f aca="true" t="shared" si="85" ref="K684:K691">+I684*J684</f>
        <v>0</v>
      </c>
      <c r="L684" s="388"/>
      <c r="M684" s="572"/>
      <c r="N684" s="370"/>
    </row>
    <row r="685" spans="1:14" ht="12" customHeight="1">
      <c r="A685" s="87">
        <v>2000</v>
      </c>
      <c r="B685" s="372" t="s">
        <v>457</v>
      </c>
      <c r="C685" s="98"/>
      <c r="D685" s="513" t="s">
        <v>531</v>
      </c>
      <c r="E685" s="54">
        <v>1</v>
      </c>
      <c r="F685" s="858" t="s">
        <v>286</v>
      </c>
      <c r="G685" s="54" t="s">
        <v>286</v>
      </c>
      <c r="H685" s="667"/>
      <c r="I685" s="1574">
        <f t="shared" si="84"/>
        <v>0</v>
      </c>
      <c r="J685" s="1501"/>
      <c r="K685" s="1421">
        <f t="shared" si="85"/>
        <v>0</v>
      </c>
      <c r="L685" s="388"/>
      <c r="M685" s="562"/>
      <c r="N685" s="370"/>
    </row>
    <row r="686" spans="1:14" ht="12" customHeight="1">
      <c r="A686" s="165" t="s">
        <v>774</v>
      </c>
      <c r="B686" s="372" t="s">
        <v>461</v>
      </c>
      <c r="C686" s="98"/>
      <c r="D686" s="173" t="s">
        <v>252</v>
      </c>
      <c r="E686" s="54">
        <v>1</v>
      </c>
      <c r="F686" s="858" t="s">
        <v>1487</v>
      </c>
      <c r="G686" s="54" t="s">
        <v>1487</v>
      </c>
      <c r="H686" s="667"/>
      <c r="I686" s="1574">
        <f t="shared" si="84"/>
        <v>0</v>
      </c>
      <c r="J686" s="1501"/>
      <c r="K686" s="1421">
        <f t="shared" si="85"/>
        <v>0</v>
      </c>
      <c r="L686" s="388"/>
      <c r="M686" s="562"/>
      <c r="N686" s="370"/>
    </row>
    <row r="687" spans="1:14" s="1" customFormat="1" ht="12" customHeight="1">
      <c r="A687" s="165" t="s">
        <v>695</v>
      </c>
      <c r="B687" s="372" t="s">
        <v>341</v>
      </c>
      <c r="C687" s="98"/>
      <c r="D687" s="173" t="s">
        <v>184</v>
      </c>
      <c r="E687" s="54">
        <v>1</v>
      </c>
      <c r="F687" s="858" t="s">
        <v>1458</v>
      </c>
      <c r="G687" s="54" t="s">
        <v>1458</v>
      </c>
      <c r="H687" s="667"/>
      <c r="I687" s="1574">
        <f t="shared" si="84"/>
        <v>0</v>
      </c>
      <c r="J687" s="1501"/>
      <c r="K687" s="1421">
        <f t="shared" si="85"/>
        <v>0</v>
      </c>
      <c r="L687" s="388"/>
      <c r="M687" s="562"/>
      <c r="N687" s="525"/>
    </row>
    <row r="688" spans="1:14" ht="24" customHeight="1">
      <c r="A688" s="165" t="s">
        <v>714</v>
      </c>
      <c r="B688" s="63" t="s">
        <v>1244</v>
      </c>
      <c r="C688" s="98"/>
      <c r="D688" s="173" t="s">
        <v>251</v>
      </c>
      <c r="E688" s="54">
        <v>1</v>
      </c>
      <c r="F688" s="858" t="s">
        <v>1458</v>
      </c>
      <c r="G688" s="54" t="s">
        <v>1458</v>
      </c>
      <c r="H688" s="667"/>
      <c r="I688" s="1574">
        <f t="shared" si="84"/>
        <v>0</v>
      </c>
      <c r="J688" s="1501"/>
      <c r="K688" s="1421">
        <f t="shared" si="85"/>
        <v>0</v>
      </c>
      <c r="L688" s="388"/>
      <c r="M688" s="562"/>
      <c r="N688" s="370"/>
    </row>
    <row r="689" spans="1:14" ht="12" customHeight="1">
      <c r="A689" s="165" t="s">
        <v>776</v>
      </c>
      <c r="B689" s="372" t="s">
        <v>386</v>
      </c>
      <c r="C689" s="98"/>
      <c r="D689" s="173" t="s">
        <v>387</v>
      </c>
      <c r="E689" s="54">
        <v>1</v>
      </c>
      <c r="F689" s="858" t="s">
        <v>1458</v>
      </c>
      <c r="G689" s="54" t="s">
        <v>1458</v>
      </c>
      <c r="H689" s="667"/>
      <c r="I689" s="1574">
        <f t="shared" si="84"/>
        <v>0</v>
      </c>
      <c r="J689" s="1501"/>
      <c r="K689" s="1421">
        <f t="shared" si="85"/>
        <v>0</v>
      </c>
      <c r="L689" s="388"/>
      <c r="M689" s="562"/>
      <c r="N689" s="370"/>
    </row>
    <row r="690" spans="1:14" ht="12" customHeight="1">
      <c r="A690" s="165" t="s">
        <v>925</v>
      </c>
      <c r="B690" s="372" t="s">
        <v>463</v>
      </c>
      <c r="C690" s="98"/>
      <c r="D690" s="173" t="s">
        <v>464</v>
      </c>
      <c r="E690" s="54">
        <v>1</v>
      </c>
      <c r="F690" s="858" t="s">
        <v>1458</v>
      </c>
      <c r="G690" s="54" t="s">
        <v>1458</v>
      </c>
      <c r="H690" s="667"/>
      <c r="I690" s="1574">
        <f t="shared" si="84"/>
        <v>0</v>
      </c>
      <c r="J690" s="1501"/>
      <c r="K690" s="1421">
        <f t="shared" si="85"/>
        <v>0</v>
      </c>
      <c r="L690" s="388"/>
      <c r="M690" s="562"/>
      <c r="N690" s="370"/>
    </row>
    <row r="691" spans="1:14" ht="12" customHeight="1">
      <c r="A691" s="87" t="s">
        <v>1014</v>
      </c>
      <c r="B691" s="372" t="s">
        <v>516</v>
      </c>
      <c r="C691" s="381" t="s">
        <v>301</v>
      </c>
      <c r="D691" s="173" t="s">
        <v>1124</v>
      </c>
      <c r="E691" s="54">
        <v>1</v>
      </c>
      <c r="F691" s="858" t="s">
        <v>1487</v>
      </c>
      <c r="G691" s="54" t="s">
        <v>1487</v>
      </c>
      <c r="H691" s="667"/>
      <c r="I691" s="1574">
        <f t="shared" si="84"/>
        <v>0</v>
      </c>
      <c r="J691" s="1501"/>
      <c r="K691" s="1421">
        <f t="shared" si="85"/>
        <v>0</v>
      </c>
      <c r="L691" s="378" t="s">
        <v>1260</v>
      </c>
      <c r="M691" s="562"/>
      <c r="N691" s="370"/>
    </row>
    <row r="692" spans="1:14" ht="24" customHeight="1">
      <c r="A692" s="87"/>
      <c r="B692" s="60" t="s">
        <v>1258</v>
      </c>
      <c r="C692" s="352" t="s">
        <v>301</v>
      </c>
      <c r="D692" s="76"/>
      <c r="E692" s="31"/>
      <c r="F692" s="389"/>
      <c r="G692" s="31"/>
      <c r="H692" s="875"/>
      <c r="I692" s="1611"/>
      <c r="J692" s="1533"/>
      <c r="K692" s="1461"/>
      <c r="L692" s="378" t="s">
        <v>1229</v>
      </c>
      <c r="M692" s="562"/>
      <c r="N692" s="370"/>
    </row>
    <row r="693" spans="1:14" ht="12" customHeight="1">
      <c r="A693" s="228" t="s">
        <v>1090</v>
      </c>
      <c r="B693" s="169" t="s">
        <v>610</v>
      </c>
      <c r="C693" s="28"/>
      <c r="D693" s="17"/>
      <c r="E693" s="24">
        <v>1</v>
      </c>
      <c r="F693" s="109" t="s">
        <v>14</v>
      </c>
      <c r="G693" s="24" t="s">
        <v>14</v>
      </c>
      <c r="H693" s="81"/>
      <c r="I693" s="1574">
        <f aca="true" t="shared" si="86" ref="I693:I699">+ROUNDUP(H693*E693,0)</f>
        <v>0</v>
      </c>
      <c r="J693" s="1501"/>
      <c r="K693" s="1421">
        <f aca="true" t="shared" si="87" ref="K693:K699">+I693*J693</f>
        <v>0</v>
      </c>
      <c r="L693" s="388"/>
      <c r="M693" s="572"/>
      <c r="N693" s="370"/>
    </row>
    <row r="694" spans="1:14" ht="12" customHeight="1">
      <c r="A694" s="87">
        <v>2000</v>
      </c>
      <c r="B694" s="63" t="s">
        <v>457</v>
      </c>
      <c r="C694" s="385"/>
      <c r="D694" s="513" t="s">
        <v>531</v>
      </c>
      <c r="E694" s="54">
        <v>1</v>
      </c>
      <c r="F694" s="858" t="s">
        <v>286</v>
      </c>
      <c r="G694" s="54" t="s">
        <v>286</v>
      </c>
      <c r="H694" s="667"/>
      <c r="I694" s="1574">
        <f t="shared" si="86"/>
        <v>0</v>
      </c>
      <c r="J694" s="1501"/>
      <c r="K694" s="1421">
        <f t="shared" si="87"/>
        <v>0</v>
      </c>
      <c r="L694" s="377"/>
      <c r="M694" s="562"/>
      <c r="N694" s="370"/>
    </row>
    <row r="695" spans="1:14" ht="12" customHeight="1">
      <c r="A695" s="165" t="s">
        <v>714</v>
      </c>
      <c r="B695" s="63" t="s">
        <v>365</v>
      </c>
      <c r="C695" s="385"/>
      <c r="D695" s="173" t="s">
        <v>251</v>
      </c>
      <c r="E695" s="54">
        <v>1</v>
      </c>
      <c r="F695" s="858" t="s">
        <v>1458</v>
      </c>
      <c r="G695" s="54" t="s">
        <v>1458</v>
      </c>
      <c r="H695" s="667"/>
      <c r="I695" s="1574">
        <f t="shared" si="86"/>
        <v>0</v>
      </c>
      <c r="J695" s="1501"/>
      <c r="K695" s="1421">
        <f t="shared" si="87"/>
        <v>0</v>
      </c>
      <c r="L695" s="397"/>
      <c r="M695" s="562"/>
      <c r="N695" s="370"/>
    </row>
    <row r="696" spans="1:14" s="1" customFormat="1" ht="12" customHeight="1">
      <c r="A696" s="165" t="s">
        <v>691</v>
      </c>
      <c r="B696" s="463" t="s">
        <v>947</v>
      </c>
      <c r="C696" s="5"/>
      <c r="D696" s="173" t="s">
        <v>536</v>
      </c>
      <c r="E696" s="54">
        <v>1</v>
      </c>
      <c r="F696" s="858" t="s">
        <v>1458</v>
      </c>
      <c r="G696" s="54" t="s">
        <v>1458</v>
      </c>
      <c r="H696" s="667"/>
      <c r="I696" s="1574">
        <f t="shared" si="86"/>
        <v>0</v>
      </c>
      <c r="J696" s="1501"/>
      <c r="K696" s="1421">
        <f t="shared" si="87"/>
        <v>0</v>
      </c>
      <c r="L696" s="579"/>
      <c r="M696" s="562"/>
      <c r="N696" s="525"/>
    </row>
    <row r="697" spans="1:14" ht="24" customHeight="1">
      <c r="A697" s="87" t="s">
        <v>777</v>
      </c>
      <c r="B697" s="63" t="s">
        <v>462</v>
      </c>
      <c r="C697" s="523" t="s">
        <v>301</v>
      </c>
      <c r="D697" s="33" t="s">
        <v>537</v>
      </c>
      <c r="E697" s="54"/>
      <c r="F697" s="858" t="s">
        <v>1458</v>
      </c>
      <c r="G697" s="54" t="s">
        <v>1458</v>
      </c>
      <c r="H697" s="667"/>
      <c r="I697" s="1574">
        <f t="shared" si="86"/>
        <v>0</v>
      </c>
      <c r="J697" s="1501"/>
      <c r="K697" s="1421">
        <f t="shared" si="87"/>
        <v>0</v>
      </c>
      <c r="L697" s="396" t="s">
        <v>514</v>
      </c>
      <c r="M697" s="562"/>
      <c r="N697" s="370"/>
    </row>
    <row r="698" spans="1:14" ht="12" customHeight="1">
      <c r="A698" s="87" t="s">
        <v>774</v>
      </c>
      <c r="B698" s="63" t="s">
        <v>461</v>
      </c>
      <c r="C698" s="523" t="s">
        <v>301</v>
      </c>
      <c r="D698" s="173" t="s">
        <v>252</v>
      </c>
      <c r="E698" s="54">
        <v>1</v>
      </c>
      <c r="F698" s="858" t="s">
        <v>1458</v>
      </c>
      <c r="G698" s="54" t="s">
        <v>1458</v>
      </c>
      <c r="H698" s="667"/>
      <c r="I698" s="1574">
        <f t="shared" si="86"/>
        <v>0</v>
      </c>
      <c r="J698" s="1501"/>
      <c r="K698" s="1421">
        <f t="shared" si="87"/>
        <v>0</v>
      </c>
      <c r="L698" s="377" t="s">
        <v>342</v>
      </c>
      <c r="M698" s="562"/>
      <c r="N698" s="370"/>
    </row>
    <row r="699" spans="1:14" ht="12" customHeight="1">
      <c r="A699" s="87" t="s">
        <v>695</v>
      </c>
      <c r="B699" s="63" t="s">
        <v>341</v>
      </c>
      <c r="C699" s="385"/>
      <c r="D699" s="173" t="s">
        <v>184</v>
      </c>
      <c r="E699" s="54">
        <v>1</v>
      </c>
      <c r="F699" s="858" t="s">
        <v>1458</v>
      </c>
      <c r="G699" s="54" t="s">
        <v>1458</v>
      </c>
      <c r="H699" s="667"/>
      <c r="I699" s="1574">
        <f t="shared" si="86"/>
        <v>0</v>
      </c>
      <c r="J699" s="1501"/>
      <c r="K699" s="1421">
        <f t="shared" si="87"/>
        <v>0</v>
      </c>
      <c r="L699" s="377"/>
      <c r="M699" s="562"/>
      <c r="N699" s="370"/>
    </row>
    <row r="700" spans="1:14" ht="24" customHeight="1">
      <c r="A700" s="87"/>
      <c r="B700" s="71" t="s">
        <v>1257</v>
      </c>
      <c r="C700" s="352"/>
      <c r="D700" s="75"/>
      <c r="E700" s="380"/>
      <c r="F700" s="1050"/>
      <c r="G700" s="380"/>
      <c r="H700" s="66"/>
      <c r="I700" s="1603"/>
      <c r="J700" s="1525"/>
      <c r="K700" s="1450"/>
      <c r="L700" s="403"/>
      <c r="M700" s="562"/>
      <c r="N700" s="370"/>
    </row>
    <row r="701" spans="1:14" ht="12" customHeight="1">
      <c r="A701" s="165" t="s">
        <v>1309</v>
      </c>
      <c r="B701" s="372" t="s">
        <v>343</v>
      </c>
      <c r="C701" s="98"/>
      <c r="D701" s="173" t="s">
        <v>1287</v>
      </c>
      <c r="E701" s="54">
        <v>1</v>
      </c>
      <c r="F701" s="858" t="s">
        <v>30</v>
      </c>
      <c r="G701" s="54" t="s">
        <v>30</v>
      </c>
      <c r="H701" s="667"/>
      <c r="I701" s="1574">
        <f>+ROUNDUP(H701*E701,0)</f>
        <v>0</v>
      </c>
      <c r="J701" s="1501"/>
      <c r="K701" s="1421">
        <f>+I701*J701</f>
        <v>0</v>
      </c>
      <c r="L701" s="377"/>
      <c r="M701" s="562"/>
      <c r="N701" s="370"/>
    </row>
    <row r="702" spans="1:14" ht="12" customHeight="1">
      <c r="A702" s="165" t="s">
        <v>1003</v>
      </c>
      <c r="B702" s="372" t="s">
        <v>100</v>
      </c>
      <c r="C702" s="98"/>
      <c r="D702" s="33" t="s">
        <v>986</v>
      </c>
      <c r="E702" s="54">
        <v>1</v>
      </c>
      <c r="F702" s="858" t="s">
        <v>30</v>
      </c>
      <c r="G702" s="54" t="s">
        <v>30</v>
      </c>
      <c r="H702" s="667"/>
      <c r="I702" s="1574">
        <f>+ROUNDUP(H702*E702,0)</f>
        <v>0</v>
      </c>
      <c r="J702" s="1501"/>
      <c r="K702" s="1421">
        <f>+I702*J702</f>
        <v>0</v>
      </c>
      <c r="L702" s="377"/>
      <c r="M702" s="562"/>
      <c r="N702" s="370"/>
    </row>
    <row r="703" spans="1:14" ht="24" customHeight="1">
      <c r="A703" s="87"/>
      <c r="B703" s="71" t="s">
        <v>1250</v>
      </c>
      <c r="C703" s="352" t="s">
        <v>301</v>
      </c>
      <c r="D703" s="75"/>
      <c r="E703" s="380"/>
      <c r="F703" s="1050"/>
      <c r="G703" s="380"/>
      <c r="H703" s="66"/>
      <c r="I703" s="1603"/>
      <c r="J703" s="1525"/>
      <c r="K703" s="1450"/>
      <c r="L703" s="378" t="s">
        <v>1229</v>
      </c>
      <c r="M703" s="562"/>
      <c r="N703" s="370"/>
    </row>
    <row r="704" spans="1:14" ht="12" customHeight="1">
      <c r="A704" s="228" t="s">
        <v>1090</v>
      </c>
      <c r="B704" s="169" t="s">
        <v>610</v>
      </c>
      <c r="C704" s="28" t="s">
        <v>301</v>
      </c>
      <c r="D704" s="17"/>
      <c r="E704" s="24">
        <v>1</v>
      </c>
      <c r="F704" s="109" t="s">
        <v>154</v>
      </c>
      <c r="G704" s="24" t="s">
        <v>154</v>
      </c>
      <c r="H704" s="81"/>
      <c r="I704" s="1574">
        <f>+ROUNDUP(H704*E704,0)</f>
        <v>0</v>
      </c>
      <c r="J704" s="1501"/>
      <c r="K704" s="1421">
        <f>+I704*J704</f>
        <v>0</v>
      </c>
      <c r="L704" s="378" t="s">
        <v>1544</v>
      </c>
      <c r="M704" s="572"/>
      <c r="N704" s="370"/>
    </row>
    <row r="705" spans="1:14" ht="12" customHeight="1">
      <c r="A705" s="165" t="s">
        <v>1309</v>
      </c>
      <c r="B705" s="372" t="s">
        <v>343</v>
      </c>
      <c r="C705" s="98"/>
      <c r="D705" s="173" t="s">
        <v>313</v>
      </c>
      <c r="E705" s="54">
        <v>1</v>
      </c>
      <c r="F705" s="858" t="s">
        <v>30</v>
      </c>
      <c r="G705" s="54" t="s">
        <v>30</v>
      </c>
      <c r="H705" s="667"/>
      <c r="I705" s="1574">
        <f>+ROUNDUP(H705*E705,0)</f>
        <v>0</v>
      </c>
      <c r="J705" s="1501"/>
      <c r="K705" s="1421">
        <f>+I705*J705</f>
        <v>0</v>
      </c>
      <c r="L705" s="377"/>
      <c r="M705" s="562"/>
      <c r="N705" s="370"/>
    </row>
    <row r="706" spans="1:14" ht="12" customHeight="1">
      <c r="A706" s="165" t="s">
        <v>1003</v>
      </c>
      <c r="B706" s="372" t="s">
        <v>100</v>
      </c>
      <c r="C706" s="98"/>
      <c r="D706" s="33" t="s">
        <v>986</v>
      </c>
      <c r="E706" s="54">
        <v>1</v>
      </c>
      <c r="F706" s="858" t="s">
        <v>30</v>
      </c>
      <c r="G706" s="54" t="s">
        <v>30</v>
      </c>
      <c r="H706" s="667"/>
      <c r="I706" s="1574">
        <f>+ROUNDUP(H706*E706,0)</f>
        <v>0</v>
      </c>
      <c r="J706" s="1501"/>
      <c r="K706" s="1421">
        <f>+I706*J706</f>
        <v>0</v>
      </c>
      <c r="L706" s="377"/>
      <c r="M706" s="562"/>
      <c r="N706" s="370"/>
    </row>
    <row r="707" spans="1:13" s="370" customFormat="1" ht="12" customHeight="1">
      <c r="A707" s="165"/>
      <c r="B707" s="60" t="s">
        <v>1682</v>
      </c>
      <c r="C707" s="467"/>
      <c r="D707" s="543"/>
      <c r="E707" s="466"/>
      <c r="F707" s="1061"/>
      <c r="G707" s="466"/>
      <c r="H707" s="869"/>
      <c r="I707" s="1602"/>
      <c r="J707" s="1524"/>
      <c r="K707" s="1463"/>
      <c r="L707" s="468"/>
      <c r="M707" s="562"/>
    </row>
    <row r="708" spans="1:13" s="370" customFormat="1" ht="12" customHeight="1">
      <c r="A708" s="87"/>
      <c r="B708" s="60" t="s">
        <v>1324</v>
      </c>
      <c r="C708" s="103"/>
      <c r="D708" s="68"/>
      <c r="E708" s="34"/>
      <c r="F708" s="1060"/>
      <c r="G708" s="34"/>
      <c r="H708" s="614"/>
      <c r="I708" s="1612"/>
      <c r="J708" s="1534"/>
      <c r="K708" s="1462"/>
      <c r="L708" s="388"/>
      <c r="M708" s="562"/>
    </row>
    <row r="709" spans="1:13" s="370" customFormat="1" ht="12" customHeight="1">
      <c r="A709" s="87">
        <v>4000</v>
      </c>
      <c r="B709" s="372" t="s">
        <v>1230</v>
      </c>
      <c r="C709" s="98"/>
      <c r="D709" s="173" t="s">
        <v>531</v>
      </c>
      <c r="E709" s="54">
        <v>1</v>
      </c>
      <c r="F709" s="384" t="s">
        <v>286</v>
      </c>
      <c r="G709" s="851" t="s">
        <v>286</v>
      </c>
      <c r="H709" s="667"/>
      <c r="I709" s="1574">
        <f>+ROUNDUP(H709*E709,0)</f>
        <v>0</v>
      </c>
      <c r="J709" s="1501"/>
      <c r="K709" s="1421">
        <f>+I709*J709</f>
        <v>0</v>
      </c>
      <c r="L709" s="403"/>
      <c r="M709" s="562"/>
    </row>
    <row r="710" spans="1:13" s="591" customFormat="1" ht="36" customHeight="1">
      <c r="A710" s="165">
        <v>4111</v>
      </c>
      <c r="B710" s="62" t="s">
        <v>1248</v>
      </c>
      <c r="C710" s="61" t="s">
        <v>301</v>
      </c>
      <c r="D710" s="1030" t="s">
        <v>1455</v>
      </c>
      <c r="E710" s="178">
        <v>1</v>
      </c>
      <c r="F710" s="818" t="s">
        <v>13</v>
      </c>
      <c r="G710" s="178" t="s">
        <v>13</v>
      </c>
      <c r="H710" s="859"/>
      <c r="I710" s="1574">
        <f>+ROUNDUP(H710*E710,0)</f>
        <v>0</v>
      </c>
      <c r="J710" s="1501"/>
      <c r="K710" s="1421">
        <f>+I710*J710</f>
        <v>0</v>
      </c>
      <c r="L710" s="776" t="s">
        <v>1546</v>
      </c>
      <c r="M710" s="567"/>
    </row>
    <row r="711" spans="1:13" s="591" customFormat="1" ht="12" customHeight="1">
      <c r="A711" s="165" t="s">
        <v>1314</v>
      </c>
      <c r="B711" s="63" t="s">
        <v>338</v>
      </c>
      <c r="C711" s="32"/>
      <c r="D711" s="173" t="s">
        <v>1289</v>
      </c>
      <c r="E711" s="178">
        <v>1</v>
      </c>
      <c r="F711" s="818" t="s">
        <v>14</v>
      </c>
      <c r="G711" s="178" t="s">
        <v>14</v>
      </c>
      <c r="H711" s="859"/>
      <c r="I711" s="1574">
        <f>+ROUNDUP(H711*E711,0)</f>
        <v>0</v>
      </c>
      <c r="J711" s="1501"/>
      <c r="K711" s="1421">
        <f>+I711*J711</f>
        <v>0</v>
      </c>
      <c r="L711" s="776"/>
      <c r="M711" s="567"/>
    </row>
    <row r="712" spans="1:13" s="480" customFormat="1" ht="24" customHeight="1">
      <c r="A712" s="165" t="s">
        <v>1007</v>
      </c>
      <c r="B712" s="63" t="s">
        <v>1233</v>
      </c>
      <c r="C712" s="523" t="s">
        <v>301</v>
      </c>
      <c r="D712" s="173" t="s">
        <v>1299</v>
      </c>
      <c r="E712" s="178">
        <v>1</v>
      </c>
      <c r="F712" s="581" t="s">
        <v>14</v>
      </c>
      <c r="G712" s="852" t="s">
        <v>14</v>
      </c>
      <c r="H712" s="859"/>
      <c r="I712" s="1574">
        <f>+ROUNDUP(H712*E712,0)</f>
        <v>0</v>
      </c>
      <c r="J712" s="1501"/>
      <c r="K712" s="1421">
        <f>+I712*J712</f>
        <v>0</v>
      </c>
      <c r="L712" s="781" t="s">
        <v>1234</v>
      </c>
      <c r="M712" s="569"/>
    </row>
    <row r="713" spans="1:13" s="591" customFormat="1" ht="24" customHeight="1">
      <c r="A713" s="452" t="s">
        <v>1307</v>
      </c>
      <c r="B713" s="63" t="s">
        <v>322</v>
      </c>
      <c r="C713" s="32"/>
      <c r="D713" s="173" t="s">
        <v>1291</v>
      </c>
      <c r="E713" s="178">
        <v>1</v>
      </c>
      <c r="F713" s="818" t="s">
        <v>14</v>
      </c>
      <c r="G713" s="178" t="s">
        <v>14</v>
      </c>
      <c r="H713" s="859"/>
      <c r="I713" s="1574">
        <f>+ROUNDUP(H713*E713,0)</f>
        <v>0</v>
      </c>
      <c r="J713" s="1501"/>
      <c r="K713" s="1421">
        <f>+I713*J713</f>
        <v>0</v>
      </c>
      <c r="L713" s="403"/>
      <c r="M713" s="567"/>
    </row>
    <row r="714" spans="1:13" s="370" customFormat="1" ht="12" customHeight="1">
      <c r="A714" s="501"/>
      <c r="B714" s="60" t="s">
        <v>1323</v>
      </c>
      <c r="C714" s="352"/>
      <c r="D714" s="64"/>
      <c r="E714" s="31"/>
      <c r="F714" s="389"/>
      <c r="G714" s="31"/>
      <c r="H714" s="875"/>
      <c r="I714" s="1611"/>
      <c r="J714" s="1533"/>
      <c r="K714" s="1461"/>
      <c r="L714" s="388"/>
      <c r="M714" s="562"/>
    </row>
    <row r="715" spans="1:13" s="480" customFormat="1" ht="12" customHeight="1">
      <c r="A715" s="165" t="s">
        <v>1006</v>
      </c>
      <c r="B715" s="63" t="s">
        <v>325</v>
      </c>
      <c r="C715" s="390"/>
      <c r="D715" s="173" t="s">
        <v>1121</v>
      </c>
      <c r="E715" s="178">
        <v>1</v>
      </c>
      <c r="F715" s="581" t="s">
        <v>1830</v>
      </c>
      <c r="G715" s="852" t="s">
        <v>1830</v>
      </c>
      <c r="H715" s="859"/>
      <c r="I715" s="1574">
        <f aca="true" t="shared" si="88" ref="I715:I721">+ROUNDUP(H715*E715,0)</f>
        <v>0</v>
      </c>
      <c r="J715" s="1501"/>
      <c r="K715" s="1421">
        <f aca="true" t="shared" si="89" ref="K715:K721">+I715*J715</f>
        <v>0</v>
      </c>
      <c r="L715" s="403"/>
      <c r="M715" s="569"/>
    </row>
    <row r="716" spans="1:13" s="480" customFormat="1" ht="24" customHeight="1">
      <c r="A716" s="165" t="s">
        <v>1004</v>
      </c>
      <c r="B716" s="63" t="s">
        <v>326</v>
      </c>
      <c r="C716" s="523" t="s">
        <v>301</v>
      </c>
      <c r="D716" s="173" t="s">
        <v>1122</v>
      </c>
      <c r="E716" s="178">
        <v>1</v>
      </c>
      <c r="F716" s="581" t="s">
        <v>1830</v>
      </c>
      <c r="G716" s="852" t="s">
        <v>1830</v>
      </c>
      <c r="H716" s="859"/>
      <c r="I716" s="1574">
        <f t="shared" si="88"/>
        <v>0</v>
      </c>
      <c r="J716" s="1501"/>
      <c r="K716" s="1421">
        <f t="shared" si="89"/>
        <v>0</v>
      </c>
      <c r="L716" s="403" t="s">
        <v>1325</v>
      </c>
      <c r="M716" s="569"/>
    </row>
    <row r="717" spans="1:13" s="480" customFormat="1" ht="12" customHeight="1">
      <c r="A717" s="165" t="s">
        <v>1312</v>
      </c>
      <c r="B717" s="63" t="s">
        <v>327</v>
      </c>
      <c r="C717" s="390"/>
      <c r="D717" s="173" t="s">
        <v>1292</v>
      </c>
      <c r="E717" s="178">
        <v>1</v>
      </c>
      <c r="F717" s="581" t="s">
        <v>1830</v>
      </c>
      <c r="G717" s="852" t="s">
        <v>1830</v>
      </c>
      <c r="H717" s="859"/>
      <c r="I717" s="1574">
        <f t="shared" si="88"/>
        <v>0</v>
      </c>
      <c r="J717" s="1501"/>
      <c r="K717" s="1421">
        <f t="shared" si="89"/>
        <v>0</v>
      </c>
      <c r="L717" s="403"/>
      <c r="M717" s="569"/>
    </row>
    <row r="718" spans="1:13" s="480" customFormat="1" ht="12" customHeight="1">
      <c r="A718" s="165" t="s">
        <v>1005</v>
      </c>
      <c r="B718" s="63" t="s">
        <v>328</v>
      </c>
      <c r="C718" s="390"/>
      <c r="D718" s="173" t="s">
        <v>991</v>
      </c>
      <c r="E718" s="178">
        <v>1</v>
      </c>
      <c r="F718" s="581" t="s">
        <v>1830</v>
      </c>
      <c r="G718" s="852" t="s">
        <v>1830</v>
      </c>
      <c r="H718" s="859"/>
      <c r="I718" s="1574">
        <f t="shared" si="88"/>
        <v>0</v>
      </c>
      <c r="J718" s="1501"/>
      <c r="K718" s="1421">
        <f t="shared" si="89"/>
        <v>0</v>
      </c>
      <c r="L718" s="403"/>
      <c r="M718" s="569"/>
    </row>
    <row r="719" spans="1:13" s="480" customFormat="1" ht="24" customHeight="1">
      <c r="A719" s="165" t="s">
        <v>1313</v>
      </c>
      <c r="B719" s="63" t="s">
        <v>314</v>
      </c>
      <c r="C719" s="523" t="s">
        <v>301</v>
      </c>
      <c r="D719" s="173" t="s">
        <v>1293</v>
      </c>
      <c r="E719" s="178">
        <v>1</v>
      </c>
      <c r="F719" s="581" t="s">
        <v>1830</v>
      </c>
      <c r="G719" s="852" t="s">
        <v>1830</v>
      </c>
      <c r="H719" s="859"/>
      <c r="I719" s="1574">
        <f t="shared" si="88"/>
        <v>0</v>
      </c>
      <c r="J719" s="1501"/>
      <c r="K719" s="1421">
        <f t="shared" si="89"/>
        <v>0</v>
      </c>
      <c r="L719" s="776" t="s">
        <v>1441</v>
      </c>
      <c r="M719" s="569"/>
    </row>
    <row r="720" spans="1:13" s="480" customFormat="1" ht="24" customHeight="1">
      <c r="A720" s="165" t="s">
        <v>1305</v>
      </c>
      <c r="B720" s="63" t="s">
        <v>330</v>
      </c>
      <c r="C720" s="385" t="s">
        <v>301</v>
      </c>
      <c r="D720" s="173" t="s">
        <v>1129</v>
      </c>
      <c r="E720" s="178">
        <v>5</v>
      </c>
      <c r="F720" s="581" t="s">
        <v>1830</v>
      </c>
      <c r="G720" s="852" t="s">
        <v>1830</v>
      </c>
      <c r="H720" s="859"/>
      <c r="I720" s="1574">
        <f t="shared" si="88"/>
        <v>0</v>
      </c>
      <c r="J720" s="1501"/>
      <c r="K720" s="1421">
        <f t="shared" si="89"/>
        <v>0</v>
      </c>
      <c r="L720" s="403" t="s">
        <v>1326</v>
      </c>
      <c r="M720" s="569"/>
    </row>
    <row r="721" spans="1:13" s="480" customFormat="1" ht="24" customHeight="1">
      <c r="A721" s="452" t="s">
        <v>1315</v>
      </c>
      <c r="B721" s="383" t="s">
        <v>331</v>
      </c>
      <c r="C721" s="171"/>
      <c r="D721" s="173" t="s">
        <v>1293</v>
      </c>
      <c r="E721" s="414">
        <v>3</v>
      </c>
      <c r="F721" s="581" t="s">
        <v>1830</v>
      </c>
      <c r="G721" s="852" t="s">
        <v>1830</v>
      </c>
      <c r="H721" s="863"/>
      <c r="I721" s="1574">
        <f t="shared" si="88"/>
        <v>0</v>
      </c>
      <c r="J721" s="1501"/>
      <c r="K721" s="1421">
        <f t="shared" si="89"/>
        <v>0</v>
      </c>
      <c r="L721" s="453"/>
      <c r="M721" s="569"/>
    </row>
    <row r="722" spans="1:13" s="370" customFormat="1" ht="12" customHeight="1">
      <c r="A722" s="501"/>
      <c r="B722" s="60" t="s">
        <v>1247</v>
      </c>
      <c r="C722" s="524"/>
      <c r="D722" s="526"/>
      <c r="E722" s="527"/>
      <c r="F722" s="1062"/>
      <c r="G722" s="527"/>
      <c r="H722" s="877"/>
      <c r="I722" s="1614"/>
      <c r="J722" s="1536"/>
      <c r="K722" s="1464"/>
      <c r="L722" s="528"/>
      <c r="M722" s="562"/>
    </row>
    <row r="723" spans="1:13" s="370" customFormat="1" ht="24" customHeight="1">
      <c r="A723" s="501"/>
      <c r="B723" s="60" t="s">
        <v>1249</v>
      </c>
      <c r="C723" s="352" t="s">
        <v>301</v>
      </c>
      <c r="D723" s="68"/>
      <c r="E723" s="34"/>
      <c r="F723" s="1060"/>
      <c r="G723" s="34"/>
      <c r="H723" s="614"/>
      <c r="I723" s="1612"/>
      <c r="J723" s="1534"/>
      <c r="K723" s="1462"/>
      <c r="L723" s="378" t="s">
        <v>1229</v>
      </c>
      <c r="M723" s="562"/>
    </row>
    <row r="724" spans="1:13" s="370" customFormat="1" ht="24" customHeight="1">
      <c r="A724" s="165" t="s">
        <v>714</v>
      </c>
      <c r="B724" s="63" t="s">
        <v>1244</v>
      </c>
      <c r="C724" s="1284" t="s">
        <v>301</v>
      </c>
      <c r="D724" s="33" t="s">
        <v>251</v>
      </c>
      <c r="E724" s="414">
        <v>1</v>
      </c>
      <c r="F724" s="497" t="s">
        <v>108</v>
      </c>
      <c r="G724" s="872" t="s">
        <v>108</v>
      </c>
      <c r="H724" s="863"/>
      <c r="I724" s="1574">
        <f aca="true" t="shared" si="90" ref="I724:I729">+ROUNDUP(H724*E724,0)</f>
        <v>0</v>
      </c>
      <c r="J724" s="1501"/>
      <c r="K724" s="1421">
        <f aca="true" t="shared" si="91" ref="K724:K729">+I724*J724</f>
        <v>0</v>
      </c>
      <c r="L724" s="1282" t="s">
        <v>334</v>
      </c>
      <c r="M724" s="562"/>
    </row>
    <row r="725" spans="1:13" s="370" customFormat="1" ht="12" customHeight="1">
      <c r="A725" s="165" t="s">
        <v>776</v>
      </c>
      <c r="B725" s="63" t="s">
        <v>386</v>
      </c>
      <c r="C725" s="1285"/>
      <c r="D725" s="33" t="s">
        <v>387</v>
      </c>
      <c r="E725" s="414">
        <v>1</v>
      </c>
      <c r="F725" s="497" t="s">
        <v>108</v>
      </c>
      <c r="G725" s="872" t="s">
        <v>108</v>
      </c>
      <c r="H725" s="863"/>
      <c r="I725" s="1574">
        <f t="shared" si="90"/>
        <v>0</v>
      </c>
      <c r="J725" s="1501"/>
      <c r="K725" s="1421">
        <f t="shared" si="91"/>
        <v>0</v>
      </c>
      <c r="L725" s="1283"/>
      <c r="M725" s="562"/>
    </row>
    <row r="726" spans="1:13" s="370" customFormat="1" ht="12" customHeight="1">
      <c r="A726" s="165" t="s">
        <v>925</v>
      </c>
      <c r="B726" s="63" t="s">
        <v>463</v>
      </c>
      <c r="C726" s="1285"/>
      <c r="D726" s="33" t="s">
        <v>464</v>
      </c>
      <c r="E726" s="414">
        <v>1</v>
      </c>
      <c r="F726" s="497" t="s">
        <v>108</v>
      </c>
      <c r="G726" s="872" t="s">
        <v>108</v>
      </c>
      <c r="H726" s="863"/>
      <c r="I726" s="1574">
        <f t="shared" si="90"/>
        <v>0</v>
      </c>
      <c r="J726" s="1501"/>
      <c r="K726" s="1421">
        <f t="shared" si="91"/>
        <v>0</v>
      </c>
      <c r="L726" s="1283"/>
      <c r="M726" s="562"/>
    </row>
    <row r="727" spans="1:13" s="370" customFormat="1" ht="24" customHeight="1">
      <c r="A727" s="87" t="s">
        <v>774</v>
      </c>
      <c r="B727" s="63" t="s">
        <v>461</v>
      </c>
      <c r="C727" s="1284" t="s">
        <v>301</v>
      </c>
      <c r="D727" s="33" t="s">
        <v>252</v>
      </c>
      <c r="E727" s="414">
        <v>1</v>
      </c>
      <c r="F727" s="497" t="s">
        <v>477</v>
      </c>
      <c r="G727" s="872" t="s">
        <v>477</v>
      </c>
      <c r="H727" s="863"/>
      <c r="I727" s="1574">
        <f t="shared" si="90"/>
        <v>0</v>
      </c>
      <c r="J727" s="1501"/>
      <c r="K727" s="1421">
        <f t="shared" si="91"/>
        <v>0</v>
      </c>
      <c r="L727" s="1299" t="s">
        <v>335</v>
      </c>
      <c r="M727" s="562"/>
    </row>
    <row r="728" spans="1:13" s="370" customFormat="1" ht="12" customHeight="1">
      <c r="A728" s="87" t="s">
        <v>695</v>
      </c>
      <c r="B728" s="63" t="s">
        <v>311</v>
      </c>
      <c r="C728" s="1285"/>
      <c r="D728" s="33" t="s">
        <v>184</v>
      </c>
      <c r="E728" s="414">
        <v>1</v>
      </c>
      <c r="F728" s="497" t="s">
        <v>477</v>
      </c>
      <c r="G728" s="872" t="s">
        <v>477</v>
      </c>
      <c r="H728" s="863"/>
      <c r="I728" s="1574">
        <f t="shared" si="90"/>
        <v>0</v>
      </c>
      <c r="J728" s="1501"/>
      <c r="K728" s="1421">
        <f t="shared" si="91"/>
        <v>0</v>
      </c>
      <c r="L728" s="1300"/>
      <c r="M728" s="562"/>
    </row>
    <row r="729" spans="1:13" s="370" customFormat="1" ht="24" customHeight="1">
      <c r="A729" s="87" t="s">
        <v>1014</v>
      </c>
      <c r="B729" s="63" t="s">
        <v>336</v>
      </c>
      <c r="C729" s="1298"/>
      <c r="D729" s="33" t="s">
        <v>991</v>
      </c>
      <c r="E729" s="414">
        <v>1</v>
      </c>
      <c r="F729" s="497" t="s">
        <v>477</v>
      </c>
      <c r="G729" s="872" t="s">
        <v>477</v>
      </c>
      <c r="H729" s="863"/>
      <c r="I729" s="1574">
        <f t="shared" si="90"/>
        <v>0</v>
      </c>
      <c r="J729" s="1501"/>
      <c r="K729" s="1421">
        <f t="shared" si="91"/>
        <v>0</v>
      </c>
      <c r="L729" s="1301"/>
      <c r="M729" s="562"/>
    </row>
    <row r="730" spans="1:13" s="370" customFormat="1" ht="12" customHeight="1">
      <c r="A730" s="87"/>
      <c r="B730" s="60" t="s">
        <v>1251</v>
      </c>
      <c r="C730" s="103"/>
      <c r="D730" s="64"/>
      <c r="E730" s="538"/>
      <c r="F730" s="1063"/>
      <c r="G730" s="538"/>
      <c r="H730" s="539"/>
      <c r="I730" s="1615"/>
      <c r="J730" s="1537"/>
      <c r="K730" s="1465"/>
      <c r="L730" s="402"/>
      <c r="M730" s="562"/>
    </row>
    <row r="731" spans="1:13" s="370" customFormat="1" ht="12" customHeight="1">
      <c r="A731" s="165" t="s">
        <v>714</v>
      </c>
      <c r="B731" s="64" t="s">
        <v>365</v>
      </c>
      <c r="C731" s="61" t="s">
        <v>301</v>
      </c>
      <c r="D731" s="33" t="s">
        <v>251</v>
      </c>
      <c r="E731" s="414">
        <v>1</v>
      </c>
      <c r="F731" s="497" t="s">
        <v>108</v>
      </c>
      <c r="G731" s="872" t="s">
        <v>108</v>
      </c>
      <c r="H731" s="863"/>
      <c r="I731" s="1574">
        <f>+ROUNDUP(H731*E731,0)</f>
        <v>0</v>
      </c>
      <c r="J731" s="1501"/>
      <c r="K731" s="1421">
        <f>+I731*J731</f>
        <v>0</v>
      </c>
      <c r="L731" s="378" t="s">
        <v>334</v>
      </c>
      <c r="M731" s="562"/>
    </row>
    <row r="732" spans="1:13" s="370" customFormat="1" ht="12" customHeight="1">
      <c r="A732" s="165" t="s">
        <v>691</v>
      </c>
      <c r="B732" s="463" t="s">
        <v>947</v>
      </c>
      <c r="C732" s="61"/>
      <c r="D732" s="173" t="s">
        <v>536</v>
      </c>
      <c r="E732" s="414">
        <v>1</v>
      </c>
      <c r="F732" s="497" t="s">
        <v>108</v>
      </c>
      <c r="G732" s="872" t="s">
        <v>108</v>
      </c>
      <c r="H732" s="863"/>
      <c r="I732" s="1574">
        <f>+ROUNDUP(H732*E732,0)</f>
        <v>0</v>
      </c>
      <c r="J732" s="1501"/>
      <c r="K732" s="1421">
        <f>+I732*J732</f>
        <v>0</v>
      </c>
      <c r="L732" s="574"/>
      <c r="M732" s="562"/>
    </row>
    <row r="733" spans="1:13" s="370" customFormat="1" ht="24" customHeight="1">
      <c r="A733" s="87" t="s">
        <v>777</v>
      </c>
      <c r="B733" s="64" t="s">
        <v>515</v>
      </c>
      <c r="C733" s="61" t="s">
        <v>301</v>
      </c>
      <c r="D733" s="33" t="s">
        <v>537</v>
      </c>
      <c r="E733" s="54"/>
      <c r="F733" s="384" t="s">
        <v>108</v>
      </c>
      <c r="G733" s="851" t="s">
        <v>108</v>
      </c>
      <c r="H733" s="667"/>
      <c r="I733" s="1574">
        <f>+ROUNDUP(H733*E733,0)</f>
        <v>0</v>
      </c>
      <c r="J733" s="1501"/>
      <c r="K733" s="1421">
        <f>+I733*J733</f>
        <v>0</v>
      </c>
      <c r="L733" s="396" t="s">
        <v>514</v>
      </c>
      <c r="M733" s="562"/>
    </row>
    <row r="734" spans="1:13" s="370" customFormat="1" ht="12" customHeight="1">
      <c r="A734" s="87" t="s">
        <v>695</v>
      </c>
      <c r="B734" s="372" t="s">
        <v>311</v>
      </c>
      <c r="C734" s="98"/>
      <c r="D734" s="33" t="s">
        <v>184</v>
      </c>
      <c r="E734" s="54">
        <v>1</v>
      </c>
      <c r="F734" s="497" t="s">
        <v>477</v>
      </c>
      <c r="G734" s="872" t="s">
        <v>477</v>
      </c>
      <c r="H734" s="667"/>
      <c r="I734" s="1574">
        <f>+ROUNDUP(H734*E734,0)</f>
        <v>0</v>
      </c>
      <c r="J734" s="1501"/>
      <c r="K734" s="1421">
        <f>+I734*J734</f>
        <v>0</v>
      </c>
      <c r="L734" s="540"/>
      <c r="M734" s="562"/>
    </row>
    <row r="735" spans="1:13" s="370" customFormat="1" ht="12" customHeight="1">
      <c r="A735" s="87"/>
      <c r="B735" s="60" t="s">
        <v>1252</v>
      </c>
      <c r="C735" s="103"/>
      <c r="D735" s="60"/>
      <c r="E735" s="380"/>
      <c r="F735" s="1050"/>
      <c r="G735" s="380"/>
      <c r="H735" s="66"/>
      <c r="I735" s="1603"/>
      <c r="J735" s="1525"/>
      <c r="K735" s="1450"/>
      <c r="L735" s="530"/>
      <c r="M735" s="562"/>
    </row>
    <row r="736" spans="1:13" s="480" customFormat="1" ht="24" customHeight="1">
      <c r="A736" s="165" t="s">
        <v>1309</v>
      </c>
      <c r="B736" s="63" t="s">
        <v>312</v>
      </c>
      <c r="C736" s="171"/>
      <c r="D736" s="173" t="s">
        <v>1287</v>
      </c>
      <c r="E736" s="178">
        <v>1</v>
      </c>
      <c r="F736" s="581" t="s">
        <v>108</v>
      </c>
      <c r="G736" s="852" t="s">
        <v>108</v>
      </c>
      <c r="H736" s="859"/>
      <c r="I736" s="1574">
        <f>+ROUNDUP(H736*E736,0)</f>
        <v>0</v>
      </c>
      <c r="J736" s="1501"/>
      <c r="K736" s="1421">
        <f>+I736*J736</f>
        <v>0</v>
      </c>
      <c r="L736" s="531"/>
      <c r="M736" s="569"/>
    </row>
    <row r="737" spans="1:13" s="480" customFormat="1" ht="12" customHeight="1">
      <c r="A737" s="165" t="s">
        <v>1003</v>
      </c>
      <c r="B737" s="383" t="s">
        <v>100</v>
      </c>
      <c r="C737" s="171"/>
      <c r="D737" s="173" t="s">
        <v>986</v>
      </c>
      <c r="E737" s="178">
        <v>1</v>
      </c>
      <c r="F737" s="581" t="s">
        <v>108</v>
      </c>
      <c r="G737" s="852" t="s">
        <v>108</v>
      </c>
      <c r="H737" s="859"/>
      <c r="I737" s="1574">
        <f>+ROUNDUP(H737*E737,0)</f>
        <v>0</v>
      </c>
      <c r="J737" s="1501"/>
      <c r="K737" s="1421">
        <f>+I737*J737</f>
        <v>0</v>
      </c>
      <c r="L737" s="531"/>
      <c r="M737" s="569"/>
    </row>
    <row r="738" spans="1:13" s="370" customFormat="1" ht="12" customHeight="1">
      <c r="A738" s="87"/>
      <c r="B738" s="60" t="s">
        <v>1253</v>
      </c>
      <c r="C738" s="103"/>
      <c r="D738" s="64"/>
      <c r="E738" s="31"/>
      <c r="F738" s="389"/>
      <c r="G738" s="31"/>
      <c r="H738" s="875"/>
      <c r="I738" s="1611"/>
      <c r="J738" s="1533"/>
      <c r="K738" s="1461"/>
      <c r="L738" s="529"/>
      <c r="M738" s="562"/>
    </row>
    <row r="739" spans="1:13" s="480" customFormat="1" ht="12" customHeight="1">
      <c r="A739" s="228" t="s">
        <v>1090</v>
      </c>
      <c r="B739" s="63" t="s">
        <v>610</v>
      </c>
      <c r="C739" s="385" t="s">
        <v>301</v>
      </c>
      <c r="D739" s="173"/>
      <c r="E739" s="852">
        <v>1</v>
      </c>
      <c r="F739" s="581" t="s">
        <v>154</v>
      </c>
      <c r="G739" s="852" t="s">
        <v>154</v>
      </c>
      <c r="H739" s="881"/>
      <c r="I739" s="1574">
        <f>+ROUNDUP(H739*E739,0)</f>
        <v>0</v>
      </c>
      <c r="J739" s="1501"/>
      <c r="K739" s="1421">
        <f>+I739*J739</f>
        <v>0</v>
      </c>
      <c r="L739" s="378" t="s">
        <v>1544</v>
      </c>
      <c r="M739" s="569"/>
    </row>
    <row r="740" spans="1:13" s="480" customFormat="1" ht="24" customHeight="1">
      <c r="A740" s="165" t="s">
        <v>1309</v>
      </c>
      <c r="B740" s="63" t="s">
        <v>312</v>
      </c>
      <c r="C740" s="171"/>
      <c r="D740" s="173" t="s">
        <v>1287</v>
      </c>
      <c r="E740" s="178">
        <v>1</v>
      </c>
      <c r="F740" s="581" t="s">
        <v>108</v>
      </c>
      <c r="G740" s="852" t="s">
        <v>108</v>
      </c>
      <c r="H740" s="859"/>
      <c r="I740" s="1574">
        <f>+ROUNDUP(H740*E740,0)</f>
        <v>0</v>
      </c>
      <c r="J740" s="1501"/>
      <c r="K740" s="1421">
        <f>+I740*J740</f>
        <v>0</v>
      </c>
      <c r="L740" s="531"/>
      <c r="M740" s="569"/>
    </row>
    <row r="741" spans="1:13" s="480" customFormat="1" ht="12" customHeight="1">
      <c r="A741" s="165" t="s">
        <v>1003</v>
      </c>
      <c r="B741" s="383" t="s">
        <v>100</v>
      </c>
      <c r="C741" s="171"/>
      <c r="D741" s="173" t="s">
        <v>986</v>
      </c>
      <c r="E741" s="178">
        <v>1</v>
      </c>
      <c r="F741" s="581" t="s">
        <v>108</v>
      </c>
      <c r="G741" s="852" t="s">
        <v>108</v>
      </c>
      <c r="H741" s="859"/>
      <c r="I741" s="1574">
        <f>+ROUNDUP(H741*E741,0)</f>
        <v>0</v>
      </c>
      <c r="J741" s="1501"/>
      <c r="K741" s="1421">
        <f>+I741*J741</f>
        <v>0</v>
      </c>
      <c r="L741" s="531"/>
      <c r="M741" s="569"/>
    </row>
    <row r="742" spans="1:13" s="153" customFormat="1" ht="12" customHeight="1">
      <c r="A742" s="87"/>
      <c r="B742" s="60" t="s">
        <v>1254</v>
      </c>
      <c r="C742" s="103"/>
      <c r="D742" s="68"/>
      <c r="E742" s="34"/>
      <c r="F742" s="1060"/>
      <c r="G742" s="34"/>
      <c r="H742" s="614"/>
      <c r="I742" s="1612"/>
      <c r="J742" s="1534"/>
      <c r="K742" s="1462"/>
      <c r="L742" s="388"/>
      <c r="M742" s="560"/>
    </row>
    <row r="743" spans="1:13" s="153" customFormat="1" ht="12" customHeight="1">
      <c r="A743" s="165" t="s">
        <v>714</v>
      </c>
      <c r="B743" s="63" t="s">
        <v>1231</v>
      </c>
      <c r="C743" s="1284" t="s">
        <v>301</v>
      </c>
      <c r="D743" s="33" t="s">
        <v>251</v>
      </c>
      <c r="E743" s="414"/>
      <c r="F743" s="497"/>
      <c r="G743" s="414"/>
      <c r="H743" s="863"/>
      <c r="I743" s="1607"/>
      <c r="J743" s="1529"/>
      <c r="K743" s="1455"/>
      <c r="L743" s="1282" t="s">
        <v>1226</v>
      </c>
      <c r="M743" s="560"/>
    </row>
    <row r="744" spans="1:13" s="153" customFormat="1" ht="12" customHeight="1">
      <c r="A744" s="165" t="s">
        <v>691</v>
      </c>
      <c r="B744" s="463" t="s">
        <v>947</v>
      </c>
      <c r="C744" s="1285"/>
      <c r="D744" s="173" t="s">
        <v>536</v>
      </c>
      <c r="E744" s="414"/>
      <c r="F744" s="497"/>
      <c r="G744" s="414"/>
      <c r="H744" s="863"/>
      <c r="I744" s="1607"/>
      <c r="J744" s="1529"/>
      <c r="K744" s="1455"/>
      <c r="L744" s="1283"/>
      <c r="M744" s="560"/>
    </row>
    <row r="745" spans="1:13" s="153" customFormat="1" ht="12" customHeight="1">
      <c r="A745" s="87" t="s">
        <v>777</v>
      </c>
      <c r="B745" s="63" t="s">
        <v>515</v>
      </c>
      <c r="C745" s="1285"/>
      <c r="D745" s="33" t="s">
        <v>537</v>
      </c>
      <c r="E745" s="535"/>
      <c r="F745" s="497"/>
      <c r="G745" s="535"/>
      <c r="H745" s="876"/>
      <c r="I745" s="1613"/>
      <c r="J745" s="1535"/>
      <c r="K745" s="1455"/>
      <c r="L745" s="1283"/>
      <c r="M745" s="560"/>
    </row>
    <row r="746" spans="1:13" s="153" customFormat="1" ht="12" customHeight="1">
      <c r="A746" s="165" t="s">
        <v>714</v>
      </c>
      <c r="B746" s="63" t="s">
        <v>1227</v>
      </c>
      <c r="C746" s="1286"/>
      <c r="D746" s="33" t="s">
        <v>251</v>
      </c>
      <c r="E746" s="414"/>
      <c r="F746" s="497"/>
      <c r="G746" s="414"/>
      <c r="H746" s="863"/>
      <c r="I746" s="1607"/>
      <c r="J746" s="1529"/>
      <c r="K746" s="1455"/>
      <c r="L746" s="1293"/>
      <c r="M746" s="560"/>
    </row>
    <row r="747" spans="1:13" s="591" customFormat="1" ht="36" customHeight="1">
      <c r="A747" s="165" t="s">
        <v>1006</v>
      </c>
      <c r="B747" s="63" t="s">
        <v>325</v>
      </c>
      <c r="C747" s="390" t="s">
        <v>301</v>
      </c>
      <c r="D747" s="173" t="s">
        <v>1121</v>
      </c>
      <c r="E747" s="178">
        <v>1</v>
      </c>
      <c r="F747" s="818">
        <v>600</v>
      </c>
      <c r="G747" s="178" t="s">
        <v>1850</v>
      </c>
      <c r="H747" s="859"/>
      <c r="I747" s="1566">
        <f>+ROUNDUP(H747/F747,0)*E747</f>
        <v>0</v>
      </c>
      <c r="J747" s="1500"/>
      <c r="K747" s="1421">
        <f>+I747*J747</f>
        <v>0</v>
      </c>
      <c r="L747" s="1294" t="s">
        <v>1479</v>
      </c>
      <c r="M747" s="567"/>
    </row>
    <row r="748" spans="1:13" s="591" customFormat="1" ht="36" customHeight="1">
      <c r="A748" s="165" t="s">
        <v>1004</v>
      </c>
      <c r="B748" s="63" t="s">
        <v>326</v>
      </c>
      <c r="C748" s="556" t="s">
        <v>616</v>
      </c>
      <c r="D748" s="173" t="s">
        <v>1122</v>
      </c>
      <c r="E748" s="178">
        <v>1</v>
      </c>
      <c r="F748" s="818">
        <v>600</v>
      </c>
      <c r="G748" s="178" t="s">
        <v>1850</v>
      </c>
      <c r="H748" s="859"/>
      <c r="I748" s="1566">
        <f>+ROUNDUP(H748/F748,0)*E748</f>
        <v>0</v>
      </c>
      <c r="J748" s="1500"/>
      <c r="K748" s="1421">
        <f>+I748*J748</f>
        <v>0</v>
      </c>
      <c r="L748" s="1295"/>
      <c r="M748" s="567"/>
    </row>
    <row r="749" spans="1:13" s="591" customFormat="1" ht="12" customHeight="1">
      <c r="A749" s="165" t="s">
        <v>1312</v>
      </c>
      <c r="B749" s="63" t="s">
        <v>327</v>
      </c>
      <c r="C749" s="391"/>
      <c r="D749" s="173" t="s">
        <v>1292</v>
      </c>
      <c r="E749" s="178">
        <v>1</v>
      </c>
      <c r="F749" s="581" t="s">
        <v>19</v>
      </c>
      <c r="G749" s="852" t="s">
        <v>19</v>
      </c>
      <c r="H749" s="859"/>
      <c r="I749" s="1574">
        <f aca="true" t="shared" si="92" ref="I749:I754">+ROUNDUP(H749*E749,0)</f>
        <v>0</v>
      </c>
      <c r="J749" s="1501"/>
      <c r="K749" s="1421">
        <f aca="true" t="shared" si="93" ref="K749:K754">+I749*J749</f>
        <v>0</v>
      </c>
      <c r="L749" s="782"/>
      <c r="M749" s="567"/>
    </row>
    <row r="750" spans="1:13" s="152" customFormat="1" ht="12" customHeight="1">
      <c r="A750" s="165" t="s">
        <v>1005</v>
      </c>
      <c r="B750" s="63" t="s">
        <v>328</v>
      </c>
      <c r="C750" s="385"/>
      <c r="D750" s="173" t="s">
        <v>991</v>
      </c>
      <c r="E750" s="178">
        <v>1</v>
      </c>
      <c r="F750" s="818" t="s">
        <v>19</v>
      </c>
      <c r="G750" s="178" t="s">
        <v>19</v>
      </c>
      <c r="H750" s="859"/>
      <c r="I750" s="1574">
        <f t="shared" si="92"/>
        <v>0</v>
      </c>
      <c r="J750" s="1501"/>
      <c r="K750" s="1421">
        <f t="shared" si="93"/>
        <v>0</v>
      </c>
      <c r="L750" s="783"/>
      <c r="M750" s="567"/>
    </row>
    <row r="751" spans="1:13" s="152" customFormat="1" ht="24" customHeight="1">
      <c r="A751" s="452" t="s">
        <v>1317</v>
      </c>
      <c r="B751" s="63" t="s">
        <v>1478</v>
      </c>
      <c r="C751" s="385" t="s">
        <v>301</v>
      </c>
      <c r="D751" s="173" t="s">
        <v>1293</v>
      </c>
      <c r="E751" s="178">
        <v>1</v>
      </c>
      <c r="F751" s="818" t="s">
        <v>19</v>
      </c>
      <c r="G751" s="178" t="s">
        <v>19</v>
      </c>
      <c r="H751" s="859"/>
      <c r="I751" s="1574">
        <f t="shared" si="92"/>
        <v>0</v>
      </c>
      <c r="J751" s="1501"/>
      <c r="K751" s="1421">
        <f t="shared" si="93"/>
        <v>0</v>
      </c>
      <c r="L751" s="776" t="s">
        <v>1441</v>
      </c>
      <c r="M751" s="567"/>
    </row>
    <row r="752" spans="1:13" s="152" customFormat="1" ht="12" customHeight="1">
      <c r="A752" s="165" t="s">
        <v>1314</v>
      </c>
      <c r="B752" s="63" t="s">
        <v>338</v>
      </c>
      <c r="C752" s="385"/>
      <c r="D752" s="173" t="s">
        <v>1289</v>
      </c>
      <c r="E752" s="178">
        <v>1</v>
      </c>
      <c r="F752" s="581" t="s">
        <v>339</v>
      </c>
      <c r="G752" s="852" t="s">
        <v>339</v>
      </c>
      <c r="H752" s="859"/>
      <c r="I752" s="1574">
        <f t="shared" si="92"/>
        <v>0</v>
      </c>
      <c r="J752" s="1501"/>
      <c r="K752" s="1421">
        <f t="shared" si="93"/>
        <v>0</v>
      </c>
      <c r="L752" s="783"/>
      <c r="M752" s="567"/>
    </row>
    <row r="753" spans="1:13" s="152" customFormat="1" ht="24" customHeight="1">
      <c r="A753" s="165" t="s">
        <v>1007</v>
      </c>
      <c r="B753" s="63" t="s">
        <v>1233</v>
      </c>
      <c r="C753" s="523" t="s">
        <v>301</v>
      </c>
      <c r="D753" s="173" t="s">
        <v>1299</v>
      </c>
      <c r="E753" s="178">
        <v>1</v>
      </c>
      <c r="F753" s="581" t="s">
        <v>339</v>
      </c>
      <c r="G753" s="852" t="s">
        <v>339</v>
      </c>
      <c r="H753" s="859"/>
      <c r="I753" s="1574">
        <f t="shared" si="92"/>
        <v>0</v>
      </c>
      <c r="J753" s="1501"/>
      <c r="K753" s="1421">
        <f t="shared" si="93"/>
        <v>0</v>
      </c>
      <c r="L753" s="781" t="s">
        <v>1234</v>
      </c>
      <c r="M753" s="567"/>
    </row>
    <row r="754" spans="1:13" s="152" customFormat="1" ht="24" customHeight="1">
      <c r="A754" s="452" t="s">
        <v>1307</v>
      </c>
      <c r="B754" s="63" t="s">
        <v>1284</v>
      </c>
      <c r="C754" s="523" t="s">
        <v>301</v>
      </c>
      <c r="D754" s="173" t="s">
        <v>1291</v>
      </c>
      <c r="E754" s="178">
        <v>1</v>
      </c>
      <c r="F754" s="581" t="s">
        <v>1228</v>
      </c>
      <c r="G754" s="852" t="s">
        <v>1228</v>
      </c>
      <c r="H754" s="859"/>
      <c r="I754" s="1574">
        <f t="shared" si="92"/>
        <v>0</v>
      </c>
      <c r="J754" s="1501"/>
      <c r="K754" s="1421">
        <f t="shared" si="93"/>
        <v>0</v>
      </c>
      <c r="L754" s="781" t="s">
        <v>1440</v>
      </c>
      <c r="M754" s="567"/>
    </row>
    <row r="755" spans="1:13" s="152" customFormat="1" ht="12" customHeight="1">
      <c r="A755" s="165"/>
      <c r="B755" s="75" t="s">
        <v>1255</v>
      </c>
      <c r="C755" s="455"/>
      <c r="D755" s="410"/>
      <c r="E755" s="172"/>
      <c r="F755" s="513"/>
      <c r="G755" s="172"/>
      <c r="H755" s="878"/>
      <c r="I755" s="1616"/>
      <c r="J755" s="1538"/>
      <c r="K755" s="1466"/>
      <c r="L755" s="404"/>
      <c r="M755" s="567"/>
    </row>
    <row r="756" spans="1:13" s="152" customFormat="1" ht="12" customHeight="1">
      <c r="A756" s="452" t="s">
        <v>1315</v>
      </c>
      <c r="B756" s="383" t="s">
        <v>331</v>
      </c>
      <c r="C756" s="171"/>
      <c r="D756" s="173" t="s">
        <v>1293</v>
      </c>
      <c r="E756" s="178">
        <v>3</v>
      </c>
      <c r="F756" s="581" t="str">
        <f>IF(G756="Día","Día",IF(G756="m","500","500 m / Día"))</f>
        <v>500 m / Día</v>
      </c>
      <c r="G756" s="178" t="s">
        <v>1866</v>
      </c>
      <c r="H756" s="859"/>
      <c r="I756" s="1599">
        <f>IF(G756="Día",H756*E756,IF(G756="m",ROUNDUP(H756/F756,0)*E756,IF(AND(G756="m / Día",H756=""),0,"¿UNIDADES?")))</f>
        <v>0</v>
      </c>
      <c r="J756" s="1486"/>
      <c r="K756" s="1421">
        <f>+I756*J756</f>
        <v>0</v>
      </c>
      <c r="L756" s="453"/>
      <c r="M756" s="567"/>
    </row>
    <row r="757" spans="1:13" s="152" customFormat="1" ht="12" customHeight="1">
      <c r="A757" s="165" t="s">
        <v>1304</v>
      </c>
      <c r="B757" s="76" t="s">
        <v>1213</v>
      </c>
      <c r="C757" s="32"/>
      <c r="D757" s="279" t="s">
        <v>1214</v>
      </c>
      <c r="E757" s="178">
        <v>2</v>
      </c>
      <c r="F757" s="581" t="str">
        <f>IF(G757="Día","Día",IF(G757="m","500","500 m / Día"))</f>
        <v>500 m / Día</v>
      </c>
      <c r="G757" s="178" t="s">
        <v>1866</v>
      </c>
      <c r="H757" s="859"/>
      <c r="I757" s="1599">
        <f>IF(G757="Día",H757*E757,IF(G757="m",ROUNDUP(H757/F757,0)*E757,IF(AND(G757="m / Día",H757=""),0,"¿UNIDADES?")))</f>
        <v>0</v>
      </c>
      <c r="J757" s="1486"/>
      <c r="K757" s="1421">
        <f>+I757*J757</f>
        <v>0</v>
      </c>
      <c r="L757" s="593"/>
      <c r="M757" s="567"/>
    </row>
    <row r="758" spans="1:13" s="1" customFormat="1" ht="12" customHeight="1">
      <c r="A758" s="87"/>
      <c r="B758" s="60" t="s">
        <v>1256</v>
      </c>
      <c r="C758" s="103"/>
      <c r="D758" s="68"/>
      <c r="E758" s="34"/>
      <c r="F758" s="1060"/>
      <c r="G758" s="34"/>
      <c r="H758" s="614"/>
      <c r="I758" s="1612"/>
      <c r="J758" s="1534"/>
      <c r="K758" s="1462"/>
      <c r="L758" s="388"/>
      <c r="M758" s="560"/>
    </row>
    <row r="759" spans="1:12" ht="12" customHeight="1">
      <c r="A759" s="87">
        <v>7202</v>
      </c>
      <c r="B759" s="372" t="s">
        <v>340</v>
      </c>
      <c r="C759" s="1279" t="s">
        <v>301</v>
      </c>
      <c r="D759" s="33" t="s">
        <v>1298</v>
      </c>
      <c r="E759" s="382"/>
      <c r="F759" s="1056"/>
      <c r="G759" s="382"/>
      <c r="H759" s="651"/>
      <c r="I759" s="1606"/>
      <c r="J759" s="1528"/>
      <c r="K759" s="1454"/>
      <c r="L759" s="1304" t="s">
        <v>105</v>
      </c>
    </row>
    <row r="760" spans="1:12" ht="12" customHeight="1">
      <c r="A760" s="165" t="s">
        <v>1305</v>
      </c>
      <c r="B760" s="372" t="s">
        <v>1320</v>
      </c>
      <c r="C760" s="1280"/>
      <c r="D760" s="33" t="s">
        <v>1129</v>
      </c>
      <c r="E760" s="382"/>
      <c r="F760" s="1056"/>
      <c r="G760" s="382"/>
      <c r="H760" s="651"/>
      <c r="I760" s="1606"/>
      <c r="J760" s="1528"/>
      <c r="K760" s="1454"/>
      <c r="L760" s="1304"/>
    </row>
    <row r="761" spans="1:12" ht="12" customHeight="1">
      <c r="A761" s="165">
        <v>7201</v>
      </c>
      <c r="B761" s="372" t="s">
        <v>1319</v>
      </c>
      <c r="C761" s="1281"/>
      <c r="D761" s="33" t="s">
        <v>575</v>
      </c>
      <c r="E761" s="382"/>
      <c r="F761" s="1056"/>
      <c r="G761" s="382"/>
      <c r="H761" s="651"/>
      <c r="I761" s="1606"/>
      <c r="J761" s="1528"/>
      <c r="K761" s="1454"/>
      <c r="L761" s="1304"/>
    </row>
    <row r="762" spans="1:12" ht="12" customHeight="1">
      <c r="A762" s="501"/>
      <c r="B762" s="60" t="s">
        <v>1235</v>
      </c>
      <c r="C762" s="103"/>
      <c r="D762" s="60"/>
      <c r="E762" s="380"/>
      <c r="F762" s="1050"/>
      <c r="G762" s="380"/>
      <c r="H762" s="66"/>
      <c r="I762" s="1603"/>
      <c r="J762" s="1525"/>
      <c r="K762" s="1450"/>
      <c r="L762" s="376"/>
    </row>
    <row r="763" spans="1:13" s="152" customFormat="1" ht="24" customHeight="1">
      <c r="A763" s="481"/>
      <c r="B763" s="75" t="s">
        <v>1261</v>
      </c>
      <c r="C763" s="32" t="s">
        <v>301</v>
      </c>
      <c r="D763" s="279"/>
      <c r="E763" s="178"/>
      <c r="F763" s="818"/>
      <c r="G763" s="178"/>
      <c r="H763" s="859"/>
      <c r="I763" s="1599"/>
      <c r="J763" s="1486"/>
      <c r="K763" s="1426"/>
      <c r="L763" s="403" t="s">
        <v>1777</v>
      </c>
      <c r="M763" s="567"/>
    </row>
    <row r="764" spans="1:12" ht="12" customHeight="1">
      <c r="A764" s="501"/>
      <c r="B764" s="60" t="s">
        <v>1262</v>
      </c>
      <c r="C764" s="103"/>
      <c r="D764" s="60"/>
      <c r="E764" s="380"/>
      <c r="F764" s="1050"/>
      <c r="G764" s="380"/>
      <c r="H764" s="66"/>
      <c r="I764" s="1603"/>
      <c r="J764" s="1525"/>
      <c r="K764" s="1450"/>
      <c r="L764" s="378"/>
    </row>
    <row r="765" spans="1:12" ht="24" customHeight="1">
      <c r="A765" s="501"/>
      <c r="B765" s="60" t="s">
        <v>1263</v>
      </c>
      <c r="C765" s="352" t="s">
        <v>301</v>
      </c>
      <c r="D765" s="68"/>
      <c r="E765" s="31"/>
      <c r="F765" s="389"/>
      <c r="G765" s="31"/>
      <c r="H765" s="875"/>
      <c r="I765" s="1611"/>
      <c r="J765" s="1533"/>
      <c r="K765" s="1461"/>
      <c r="L765" s="378" t="s">
        <v>1229</v>
      </c>
    </row>
    <row r="766" spans="1:12" ht="12" customHeight="1">
      <c r="A766" s="87">
        <v>2000</v>
      </c>
      <c r="B766" s="372" t="s">
        <v>457</v>
      </c>
      <c r="C766" s="98"/>
      <c r="D766" s="541" t="s">
        <v>531</v>
      </c>
      <c r="E766" s="54">
        <v>1</v>
      </c>
      <c r="F766" s="858" t="s">
        <v>286</v>
      </c>
      <c r="G766" s="54" t="s">
        <v>286</v>
      </c>
      <c r="H766" s="667"/>
      <c r="I766" s="1574">
        <f aca="true" t="shared" si="94" ref="I766:I772">+ROUNDUP(H766*E766,0)</f>
        <v>0</v>
      </c>
      <c r="J766" s="1501"/>
      <c r="K766" s="1421">
        <f aca="true" t="shared" si="95" ref="K766:K772">+I766*J766</f>
        <v>0</v>
      </c>
      <c r="L766" s="388"/>
    </row>
    <row r="767" spans="1:12" ht="12" customHeight="1">
      <c r="A767" s="87" t="s">
        <v>774</v>
      </c>
      <c r="B767" s="372" t="s">
        <v>461</v>
      </c>
      <c r="C767" s="98"/>
      <c r="D767" s="33" t="s">
        <v>252</v>
      </c>
      <c r="E767" s="54">
        <v>1</v>
      </c>
      <c r="F767" s="858" t="s">
        <v>1458</v>
      </c>
      <c r="G767" s="54" t="s">
        <v>1458</v>
      </c>
      <c r="H767" s="667"/>
      <c r="I767" s="1574">
        <f t="shared" si="94"/>
        <v>0</v>
      </c>
      <c r="J767" s="1501"/>
      <c r="K767" s="1421">
        <f t="shared" si="95"/>
        <v>0</v>
      </c>
      <c r="L767" s="388"/>
    </row>
    <row r="768" spans="1:13" s="1" customFormat="1" ht="12" customHeight="1">
      <c r="A768" s="87" t="s">
        <v>695</v>
      </c>
      <c r="B768" s="372" t="s">
        <v>341</v>
      </c>
      <c r="C768" s="98"/>
      <c r="D768" s="33" t="s">
        <v>184</v>
      </c>
      <c r="E768" s="54">
        <v>1</v>
      </c>
      <c r="F768" s="858" t="s">
        <v>1458</v>
      </c>
      <c r="G768" s="54" t="s">
        <v>1458</v>
      </c>
      <c r="H768" s="667"/>
      <c r="I768" s="1574">
        <f t="shared" si="94"/>
        <v>0</v>
      </c>
      <c r="J768" s="1501"/>
      <c r="K768" s="1421">
        <f t="shared" si="95"/>
        <v>0</v>
      </c>
      <c r="L768" s="388"/>
      <c r="M768" s="560"/>
    </row>
    <row r="769" spans="1:12" ht="24" customHeight="1">
      <c r="A769" s="165" t="s">
        <v>714</v>
      </c>
      <c r="B769" s="63" t="s">
        <v>1244</v>
      </c>
      <c r="C769" s="98"/>
      <c r="D769" s="33" t="s">
        <v>251</v>
      </c>
      <c r="E769" s="54">
        <v>1</v>
      </c>
      <c r="F769" s="858" t="s">
        <v>1458</v>
      </c>
      <c r="G769" s="54" t="s">
        <v>1458</v>
      </c>
      <c r="H769" s="667"/>
      <c r="I769" s="1574">
        <f t="shared" si="94"/>
        <v>0</v>
      </c>
      <c r="J769" s="1501"/>
      <c r="K769" s="1421">
        <f t="shared" si="95"/>
        <v>0</v>
      </c>
      <c r="L769" s="388"/>
    </row>
    <row r="770" spans="1:12" ht="12" customHeight="1">
      <c r="A770" s="165" t="s">
        <v>776</v>
      </c>
      <c r="B770" s="372" t="s">
        <v>386</v>
      </c>
      <c r="C770" s="98"/>
      <c r="D770" s="33" t="s">
        <v>387</v>
      </c>
      <c r="E770" s="54">
        <v>1</v>
      </c>
      <c r="F770" s="858" t="s">
        <v>1458</v>
      </c>
      <c r="G770" s="54" t="s">
        <v>1458</v>
      </c>
      <c r="H770" s="667"/>
      <c r="I770" s="1574">
        <f t="shared" si="94"/>
        <v>0</v>
      </c>
      <c r="J770" s="1501"/>
      <c r="K770" s="1421">
        <f t="shared" si="95"/>
        <v>0</v>
      </c>
      <c r="L770" s="388"/>
    </row>
    <row r="771" spans="1:12" ht="12" customHeight="1">
      <c r="A771" s="165" t="s">
        <v>925</v>
      </c>
      <c r="B771" s="372" t="s">
        <v>463</v>
      </c>
      <c r="C771" s="98"/>
      <c r="D771" s="33" t="s">
        <v>464</v>
      </c>
      <c r="E771" s="54">
        <v>1</v>
      </c>
      <c r="F771" s="858" t="s">
        <v>1458</v>
      </c>
      <c r="G771" s="54" t="s">
        <v>1458</v>
      </c>
      <c r="H771" s="667"/>
      <c r="I771" s="1574">
        <f t="shared" si="94"/>
        <v>0</v>
      </c>
      <c r="J771" s="1501"/>
      <c r="K771" s="1421">
        <f t="shared" si="95"/>
        <v>0</v>
      </c>
      <c r="L771" s="388"/>
    </row>
    <row r="772" spans="1:12" ht="12" customHeight="1">
      <c r="A772" s="87" t="s">
        <v>1014</v>
      </c>
      <c r="B772" s="372" t="s">
        <v>516</v>
      </c>
      <c r="C772" s="381" t="s">
        <v>301</v>
      </c>
      <c r="D772" s="33" t="s">
        <v>1124</v>
      </c>
      <c r="E772" s="54">
        <v>1</v>
      </c>
      <c r="F772" s="858" t="s">
        <v>1458</v>
      </c>
      <c r="G772" s="54" t="s">
        <v>1458</v>
      </c>
      <c r="H772" s="667"/>
      <c r="I772" s="1574">
        <f t="shared" si="94"/>
        <v>0</v>
      </c>
      <c r="J772" s="1501"/>
      <c r="K772" s="1421">
        <f t="shared" si="95"/>
        <v>0</v>
      </c>
      <c r="L772" s="378" t="s">
        <v>1269</v>
      </c>
    </row>
    <row r="773" spans="1:12" ht="12" customHeight="1">
      <c r="A773" s="87"/>
      <c r="B773" s="60" t="s">
        <v>1264</v>
      </c>
      <c r="C773" s="103"/>
      <c r="D773" s="68"/>
      <c r="E773" s="34"/>
      <c r="F773" s="1060"/>
      <c r="G773" s="34"/>
      <c r="H773" s="614"/>
      <c r="I773" s="1612"/>
      <c r="J773" s="1534"/>
      <c r="K773" s="1462"/>
      <c r="L773" s="388"/>
    </row>
    <row r="774" spans="1:12" ht="12" customHeight="1">
      <c r="A774" s="745">
        <v>4001</v>
      </c>
      <c r="B774" s="372" t="s">
        <v>344</v>
      </c>
      <c r="C774" s="98"/>
      <c r="D774" s="413"/>
      <c r="E774" s="54">
        <v>1</v>
      </c>
      <c r="F774" s="384" t="s">
        <v>286</v>
      </c>
      <c r="G774" s="851" t="s">
        <v>286</v>
      </c>
      <c r="H774" s="667"/>
      <c r="I774" s="1574">
        <f>+ROUNDUP(H774*E774,0)</f>
        <v>0</v>
      </c>
      <c r="J774" s="1501"/>
      <c r="K774" s="1421">
        <f>+I774*J774</f>
        <v>0</v>
      </c>
      <c r="L774" s="403"/>
    </row>
    <row r="775" spans="1:12" ht="36" customHeight="1">
      <c r="A775" s="87">
        <v>4155</v>
      </c>
      <c r="B775" s="372" t="s">
        <v>1236</v>
      </c>
      <c r="C775" s="98" t="s">
        <v>301</v>
      </c>
      <c r="D775" s="33" t="s">
        <v>1300</v>
      </c>
      <c r="E775" s="54">
        <v>1</v>
      </c>
      <c r="F775" s="858" t="s">
        <v>13</v>
      </c>
      <c r="G775" s="54" t="s">
        <v>13</v>
      </c>
      <c r="H775" s="667"/>
      <c r="I775" s="1574">
        <f>+ROUNDUP(H775*E775,0)</f>
        <v>0</v>
      </c>
      <c r="J775" s="1501"/>
      <c r="K775" s="1421">
        <f>+I775*J775</f>
        <v>0</v>
      </c>
      <c r="L775" s="776" t="s">
        <v>1589</v>
      </c>
    </row>
    <row r="776" spans="1:12" ht="12" customHeight="1">
      <c r="A776" s="87"/>
      <c r="B776" s="60" t="s">
        <v>1265</v>
      </c>
      <c r="C776" s="103"/>
      <c r="D776" s="71"/>
      <c r="E776" s="104"/>
      <c r="F776" s="1013"/>
      <c r="G776" s="104"/>
      <c r="H776" s="664"/>
      <c r="I776" s="1591"/>
      <c r="J776" s="1520"/>
      <c r="K776" s="1435"/>
      <c r="L776" s="376"/>
    </row>
    <row r="777" spans="1:12" ht="12" customHeight="1">
      <c r="A777" s="87"/>
      <c r="B777" s="60" t="s">
        <v>1266</v>
      </c>
      <c r="C777" s="103"/>
      <c r="D777" s="68"/>
      <c r="E777" s="34"/>
      <c r="F777" s="1060"/>
      <c r="G777" s="34"/>
      <c r="H777" s="614"/>
      <c r="I777" s="1612"/>
      <c r="J777" s="1534"/>
      <c r="K777" s="1462"/>
      <c r="L777" s="388"/>
    </row>
    <row r="778" spans="1:12" ht="24" customHeight="1">
      <c r="A778" s="165" t="s">
        <v>714</v>
      </c>
      <c r="B778" s="63" t="s">
        <v>1244</v>
      </c>
      <c r="C778" s="1284" t="s">
        <v>301</v>
      </c>
      <c r="D778" s="33" t="s">
        <v>251</v>
      </c>
      <c r="E778" s="54">
        <v>1</v>
      </c>
      <c r="F778" s="1064">
        <v>5000</v>
      </c>
      <c r="G778" s="54" t="s">
        <v>1871</v>
      </c>
      <c r="H778" s="667"/>
      <c r="I778" s="1566">
        <f aca="true" t="shared" si="96" ref="I778:I783">+ROUNDUP(H778/F778,0)*E778</f>
        <v>0</v>
      </c>
      <c r="J778" s="1500"/>
      <c r="K778" s="1421">
        <f aca="true" t="shared" si="97" ref="K778:K783">+I778*J778</f>
        <v>0</v>
      </c>
      <c r="L778" s="1282" t="s">
        <v>334</v>
      </c>
    </row>
    <row r="779" spans="1:12" ht="12" customHeight="1">
      <c r="A779" s="165" t="s">
        <v>776</v>
      </c>
      <c r="B779" s="63" t="s">
        <v>386</v>
      </c>
      <c r="C779" s="1285"/>
      <c r="D779" s="33" t="s">
        <v>387</v>
      </c>
      <c r="E779" s="54">
        <v>1</v>
      </c>
      <c r="F779" s="1064">
        <v>5000</v>
      </c>
      <c r="G779" s="54" t="s">
        <v>1871</v>
      </c>
      <c r="H779" s="667"/>
      <c r="I779" s="1566">
        <f t="shared" si="96"/>
        <v>0</v>
      </c>
      <c r="J779" s="1500"/>
      <c r="K779" s="1421">
        <f t="shared" si="97"/>
        <v>0</v>
      </c>
      <c r="L779" s="1283"/>
    </row>
    <row r="780" spans="1:12" ht="12" customHeight="1">
      <c r="A780" s="165" t="s">
        <v>925</v>
      </c>
      <c r="B780" s="63" t="s">
        <v>463</v>
      </c>
      <c r="C780" s="1285"/>
      <c r="D780" s="33" t="s">
        <v>464</v>
      </c>
      <c r="E780" s="54">
        <v>1</v>
      </c>
      <c r="F780" s="1064">
        <v>5000</v>
      </c>
      <c r="G780" s="54" t="s">
        <v>1871</v>
      </c>
      <c r="H780" s="667"/>
      <c r="I780" s="1566">
        <f t="shared" si="96"/>
        <v>0</v>
      </c>
      <c r="J780" s="1500"/>
      <c r="K780" s="1421">
        <f t="shared" si="97"/>
        <v>0</v>
      </c>
      <c r="L780" s="1333"/>
    </row>
    <row r="781" spans="1:12" ht="12" customHeight="1">
      <c r="A781" s="87" t="s">
        <v>774</v>
      </c>
      <c r="B781" s="63" t="s">
        <v>461</v>
      </c>
      <c r="C781" s="385"/>
      <c r="D781" s="33" t="s">
        <v>252</v>
      </c>
      <c r="E781" s="54">
        <v>1</v>
      </c>
      <c r="F781" s="1064">
        <v>20000</v>
      </c>
      <c r="G781" s="54" t="s">
        <v>1871</v>
      </c>
      <c r="H781" s="667"/>
      <c r="I781" s="1566">
        <f t="shared" si="96"/>
        <v>0</v>
      </c>
      <c r="J781" s="1500"/>
      <c r="K781" s="1421">
        <f t="shared" si="97"/>
        <v>0</v>
      </c>
      <c r="L781" s="392"/>
    </row>
    <row r="782" spans="1:12" ht="12" customHeight="1">
      <c r="A782" s="87" t="s">
        <v>695</v>
      </c>
      <c r="B782" s="63" t="s">
        <v>341</v>
      </c>
      <c r="C782" s="385" t="s">
        <v>301</v>
      </c>
      <c r="D782" s="33" t="s">
        <v>184</v>
      </c>
      <c r="E782" s="54">
        <v>1</v>
      </c>
      <c r="F782" s="1064">
        <v>20000</v>
      </c>
      <c r="G782" s="54" t="s">
        <v>1871</v>
      </c>
      <c r="H782" s="667"/>
      <c r="I782" s="1566">
        <f t="shared" si="96"/>
        <v>0</v>
      </c>
      <c r="J782" s="1500"/>
      <c r="K782" s="1421">
        <f t="shared" si="97"/>
        <v>0</v>
      </c>
      <c r="L782" s="378" t="s">
        <v>334</v>
      </c>
    </row>
    <row r="783" spans="1:12" ht="12" customHeight="1">
      <c r="A783" s="87" t="s">
        <v>1014</v>
      </c>
      <c r="B783" s="63" t="s">
        <v>516</v>
      </c>
      <c r="C783" s="385" t="s">
        <v>301</v>
      </c>
      <c r="D783" s="33" t="s">
        <v>1124</v>
      </c>
      <c r="E783" s="54">
        <v>1</v>
      </c>
      <c r="F783" s="1064">
        <v>20000</v>
      </c>
      <c r="G783" s="54" t="s">
        <v>1871</v>
      </c>
      <c r="H783" s="667"/>
      <c r="I783" s="1566">
        <f t="shared" si="96"/>
        <v>0</v>
      </c>
      <c r="J783" s="1500"/>
      <c r="K783" s="1421">
        <f t="shared" si="97"/>
        <v>0</v>
      </c>
      <c r="L783" s="378" t="s">
        <v>1269</v>
      </c>
    </row>
    <row r="784" spans="1:12" ht="12" customHeight="1">
      <c r="A784" s="501"/>
      <c r="B784" s="60" t="s">
        <v>1267</v>
      </c>
      <c r="C784" s="103"/>
      <c r="D784" s="68"/>
      <c r="E784" s="34"/>
      <c r="F784" s="1060"/>
      <c r="G784" s="34"/>
      <c r="H784" s="614"/>
      <c r="I784" s="1612"/>
      <c r="J784" s="1534"/>
      <c r="K784" s="1462"/>
      <c r="L784" s="388"/>
    </row>
    <row r="785" spans="1:13" s="213" customFormat="1" ht="12" customHeight="1">
      <c r="A785" s="165" t="s">
        <v>714</v>
      </c>
      <c r="B785" s="63" t="s">
        <v>586</v>
      </c>
      <c r="C785" s="385"/>
      <c r="D785" s="173" t="s">
        <v>251</v>
      </c>
      <c r="E785" s="178">
        <v>1</v>
      </c>
      <c r="F785" s="1065">
        <v>1000</v>
      </c>
      <c r="G785" s="178" t="s">
        <v>1850</v>
      </c>
      <c r="H785" s="859"/>
      <c r="I785" s="1566">
        <f>+ROUNDUP(H785/F785,0)*E785</f>
        <v>0</v>
      </c>
      <c r="J785" s="1500"/>
      <c r="K785" s="1421">
        <f>+I785*J785</f>
        <v>0</v>
      </c>
      <c r="L785" s="453"/>
      <c r="M785" s="567"/>
    </row>
    <row r="786" spans="1:12" ht="24" customHeight="1">
      <c r="A786" s="165" t="s">
        <v>1006</v>
      </c>
      <c r="B786" s="429" t="s">
        <v>483</v>
      </c>
      <c r="C786" s="495"/>
      <c r="D786" s="413" t="s">
        <v>1121</v>
      </c>
      <c r="E786" s="414">
        <v>1</v>
      </c>
      <c r="F786" s="1065">
        <v>1000</v>
      </c>
      <c r="G786" s="414" t="s">
        <v>1850</v>
      </c>
      <c r="H786" s="863"/>
      <c r="I786" s="1566">
        <f>+ROUNDUP(H786/F786,0)*E786</f>
        <v>0</v>
      </c>
      <c r="J786" s="1500"/>
      <c r="K786" s="1421">
        <f>+I786*J786</f>
        <v>0</v>
      </c>
      <c r="L786" s="377"/>
    </row>
    <row r="787" spans="1:12" ht="12" customHeight="1">
      <c r="A787" s="165" t="s">
        <v>1004</v>
      </c>
      <c r="B787" s="427" t="s">
        <v>326</v>
      </c>
      <c r="C787" s="412"/>
      <c r="D787" s="413" t="s">
        <v>1122</v>
      </c>
      <c r="E787" s="414">
        <v>1</v>
      </c>
      <c r="F787" s="1065">
        <v>1000</v>
      </c>
      <c r="G787" s="414" t="s">
        <v>1850</v>
      </c>
      <c r="H787" s="863"/>
      <c r="I787" s="1566">
        <f>+ROUNDUP(H787/F787,0)*E787</f>
        <v>0</v>
      </c>
      <c r="J787" s="1500"/>
      <c r="K787" s="1421">
        <f>+I787*J787</f>
        <v>0</v>
      </c>
      <c r="L787" s="377"/>
    </row>
    <row r="788" spans="1:12" ht="24" customHeight="1">
      <c r="A788" s="443" t="s">
        <v>1310</v>
      </c>
      <c r="B788" s="538" t="s">
        <v>1283</v>
      </c>
      <c r="C788" s="431"/>
      <c r="D788" s="494" t="s">
        <v>1773</v>
      </c>
      <c r="E788" s="414">
        <v>1</v>
      </c>
      <c r="F788" s="1058" t="s">
        <v>108</v>
      </c>
      <c r="G788" s="414" t="s">
        <v>108</v>
      </c>
      <c r="H788" s="863"/>
      <c r="I788" s="1574">
        <f>+ROUNDUP(H788*E788,0)</f>
        <v>0</v>
      </c>
      <c r="J788" s="1501"/>
      <c r="K788" s="1421">
        <f>+I788*J788</f>
        <v>0</v>
      </c>
      <c r="L788" s="479"/>
    </row>
    <row r="789" spans="1:12" ht="12" customHeight="1">
      <c r="A789" s="443" t="s">
        <v>1306</v>
      </c>
      <c r="B789" s="430" t="s">
        <v>1237</v>
      </c>
      <c r="C789" s="431"/>
      <c r="D789" s="494" t="s">
        <v>1301</v>
      </c>
      <c r="E789" s="414">
        <v>1</v>
      </c>
      <c r="F789" s="1058" t="s">
        <v>108</v>
      </c>
      <c r="G789" s="414" t="s">
        <v>108</v>
      </c>
      <c r="H789" s="863"/>
      <c r="I789" s="1574">
        <f>+ROUNDUP(H789*E789,0)</f>
        <v>0</v>
      </c>
      <c r="J789" s="1501"/>
      <c r="K789" s="1421">
        <f>+I789*J789</f>
        <v>0</v>
      </c>
      <c r="L789" s="377"/>
    </row>
    <row r="790" spans="1:12" ht="12" customHeight="1">
      <c r="A790" s="87"/>
      <c r="B790" s="60" t="s">
        <v>1268</v>
      </c>
      <c r="C790" s="103"/>
      <c r="D790" s="494"/>
      <c r="E790" s="34"/>
      <c r="F790" s="1060"/>
      <c r="G790" s="34"/>
      <c r="H790" s="614"/>
      <c r="I790" s="1612"/>
      <c r="J790" s="1534"/>
      <c r="K790" s="1462"/>
      <c r="L790" s="388"/>
    </row>
    <row r="791" spans="1:12" ht="36" customHeight="1">
      <c r="A791" s="452" t="s">
        <v>1318</v>
      </c>
      <c r="B791" s="372" t="s">
        <v>487</v>
      </c>
      <c r="C791" s="61"/>
      <c r="D791" s="33" t="s">
        <v>1296</v>
      </c>
      <c r="E791" s="54">
        <v>3</v>
      </c>
      <c r="F791" s="581" t="str">
        <f>IF(G791="Día","Día",IF(G791="m","500","500 m / Día"))</f>
        <v>500 m / Día</v>
      </c>
      <c r="G791" s="178" t="s">
        <v>1866</v>
      </c>
      <c r="H791" s="859"/>
      <c r="I791" s="1599">
        <f>IF(G791="Día",H791*E791,IF(G791="m",ROUNDUP(H791/F791,0)*E791,IF(AND(G791="m / Día",H791=""),0,"¿UNIDADES?")))</f>
        <v>0</v>
      </c>
      <c r="J791" s="1486"/>
      <c r="K791" s="1421">
        <f>+I791*J791</f>
        <v>0</v>
      </c>
      <c r="L791" s="377"/>
    </row>
    <row r="792" spans="1:13" s="525" customFormat="1" ht="12" customHeight="1">
      <c r="A792" s="87"/>
      <c r="B792" s="60" t="s">
        <v>1282</v>
      </c>
      <c r="C792" s="103"/>
      <c r="D792" s="68"/>
      <c r="E792" s="34"/>
      <c r="F792" s="1060"/>
      <c r="G792" s="34"/>
      <c r="H792" s="614"/>
      <c r="I792" s="1612"/>
      <c r="J792" s="1534"/>
      <c r="K792" s="1462"/>
      <c r="L792" s="388"/>
      <c r="M792" s="562"/>
    </row>
    <row r="793" spans="1:13" s="370" customFormat="1" ht="12" customHeight="1">
      <c r="A793" s="87">
        <v>7202</v>
      </c>
      <c r="B793" s="372" t="s">
        <v>340</v>
      </c>
      <c r="C793" s="1279" t="s">
        <v>301</v>
      </c>
      <c r="D793" s="33" t="s">
        <v>1298</v>
      </c>
      <c r="E793" s="382"/>
      <c r="F793" s="1056"/>
      <c r="G793" s="382"/>
      <c r="H793" s="651"/>
      <c r="I793" s="1606"/>
      <c r="J793" s="1528"/>
      <c r="K793" s="1454"/>
      <c r="L793" s="1304" t="s">
        <v>105</v>
      </c>
      <c r="M793" s="562"/>
    </row>
    <row r="794" spans="1:13" s="370" customFormat="1" ht="12" customHeight="1">
      <c r="A794" s="165" t="s">
        <v>1305</v>
      </c>
      <c r="B794" s="372" t="s">
        <v>1320</v>
      </c>
      <c r="C794" s="1280"/>
      <c r="D794" s="33" t="s">
        <v>1129</v>
      </c>
      <c r="E794" s="382"/>
      <c r="F794" s="1056"/>
      <c r="G794" s="382"/>
      <c r="H794" s="651"/>
      <c r="I794" s="1606"/>
      <c r="J794" s="1528"/>
      <c r="K794" s="1454"/>
      <c r="L794" s="1304"/>
      <c r="M794" s="562"/>
    </row>
    <row r="795" spans="1:13" s="370" customFormat="1" ht="12" customHeight="1">
      <c r="A795" s="165">
        <v>7201</v>
      </c>
      <c r="B795" s="372" t="s">
        <v>1319</v>
      </c>
      <c r="C795" s="1281"/>
      <c r="D795" s="33" t="s">
        <v>575</v>
      </c>
      <c r="E795" s="382"/>
      <c r="F795" s="1056"/>
      <c r="G795" s="382"/>
      <c r="H795" s="651"/>
      <c r="I795" s="1606"/>
      <c r="J795" s="1528"/>
      <c r="K795" s="1454"/>
      <c r="L795" s="1304"/>
      <c r="M795" s="562"/>
    </row>
    <row r="796" spans="1:12" ht="12" customHeight="1">
      <c r="A796" s="501"/>
      <c r="B796" s="75" t="s">
        <v>1238</v>
      </c>
      <c r="C796" s="103"/>
      <c r="D796" s="173"/>
      <c r="E796" s="380"/>
      <c r="F796" s="1050"/>
      <c r="G796" s="380"/>
      <c r="H796" s="66"/>
      <c r="I796" s="1603"/>
      <c r="J796" s="1525"/>
      <c r="K796" s="1450"/>
      <c r="L796" s="376"/>
    </row>
    <row r="797" spans="1:13" s="152" customFormat="1" ht="24" customHeight="1">
      <c r="A797" s="481"/>
      <c r="B797" s="75" t="s">
        <v>1239</v>
      </c>
      <c r="C797" s="542" t="s">
        <v>301</v>
      </c>
      <c r="D797" s="279"/>
      <c r="E797" s="178"/>
      <c r="F797" s="818"/>
      <c r="G797" s="178"/>
      <c r="H797" s="859"/>
      <c r="I797" s="1599"/>
      <c r="J797" s="1486"/>
      <c r="K797" s="1426"/>
      <c r="L797" s="403" t="s">
        <v>1777</v>
      </c>
      <c r="M797" s="567"/>
    </row>
    <row r="798" spans="1:12" ht="12" customHeight="1">
      <c r="A798" s="501"/>
      <c r="B798" s="60" t="s">
        <v>1272</v>
      </c>
      <c r="C798" s="103"/>
      <c r="D798" s="60"/>
      <c r="E798" s="380"/>
      <c r="F798" s="1050"/>
      <c r="G798" s="380"/>
      <c r="H798" s="66"/>
      <c r="I798" s="1603"/>
      <c r="J798" s="1525"/>
      <c r="K798" s="1450"/>
      <c r="L798" s="378"/>
    </row>
    <row r="799" spans="1:12" ht="24" customHeight="1">
      <c r="A799" s="501"/>
      <c r="B799" s="60" t="s">
        <v>1271</v>
      </c>
      <c r="C799" s="352" t="s">
        <v>301</v>
      </c>
      <c r="D799" s="60"/>
      <c r="E799" s="31"/>
      <c r="F799" s="389"/>
      <c r="G799" s="31"/>
      <c r="H799" s="875"/>
      <c r="I799" s="1611"/>
      <c r="J799" s="1533"/>
      <c r="K799" s="1461"/>
      <c r="L799" s="378" t="s">
        <v>1229</v>
      </c>
    </row>
    <row r="800" spans="1:12" ht="12" customHeight="1">
      <c r="A800" s="228" t="s">
        <v>1090</v>
      </c>
      <c r="B800" s="63" t="s">
        <v>610</v>
      </c>
      <c r="C800" s="390"/>
      <c r="D800" s="68"/>
      <c r="E800" s="24"/>
      <c r="F800" s="109"/>
      <c r="G800" s="24"/>
      <c r="H800" s="81"/>
      <c r="I800" s="1575"/>
      <c r="J800" s="1480"/>
      <c r="K800" s="1423"/>
      <c r="L800" s="378"/>
    </row>
    <row r="801" spans="1:12" ht="12" customHeight="1">
      <c r="A801" s="87">
        <v>2000</v>
      </c>
      <c r="B801" s="63" t="s">
        <v>457</v>
      </c>
      <c r="C801" s="385"/>
      <c r="D801" s="541" t="s">
        <v>531</v>
      </c>
      <c r="E801" s="54">
        <v>1</v>
      </c>
      <c r="F801" s="858" t="s">
        <v>286</v>
      </c>
      <c r="G801" s="54" t="s">
        <v>286</v>
      </c>
      <c r="H801" s="667"/>
      <c r="I801" s="1574">
        <f aca="true" t="shared" si="98" ref="I801:I807">+ROUNDUP(H801*E801,0)</f>
        <v>0</v>
      </c>
      <c r="J801" s="1501"/>
      <c r="K801" s="1421">
        <f aca="true" t="shared" si="99" ref="K801:K807">+I801*J801</f>
        <v>0</v>
      </c>
      <c r="L801" s="377"/>
    </row>
    <row r="802" spans="1:13" s="1" customFormat="1" ht="12" customHeight="1">
      <c r="A802" s="87" t="s">
        <v>774</v>
      </c>
      <c r="B802" s="63" t="s">
        <v>461</v>
      </c>
      <c r="C802" s="385"/>
      <c r="D802" s="33" t="s">
        <v>252</v>
      </c>
      <c r="E802" s="54">
        <v>1</v>
      </c>
      <c r="F802" s="818" t="s">
        <v>261</v>
      </c>
      <c r="G802" s="178" t="s">
        <v>261</v>
      </c>
      <c r="H802" s="667"/>
      <c r="I802" s="1574">
        <f t="shared" si="98"/>
        <v>0</v>
      </c>
      <c r="J802" s="1501"/>
      <c r="K802" s="1421">
        <f t="shared" si="99"/>
        <v>0</v>
      </c>
      <c r="L802" s="377"/>
      <c r="M802" s="560"/>
    </row>
    <row r="803" spans="1:12" ht="24" customHeight="1">
      <c r="A803" s="165" t="s">
        <v>714</v>
      </c>
      <c r="B803" s="63" t="s">
        <v>1244</v>
      </c>
      <c r="C803" s="385"/>
      <c r="D803" s="33" t="s">
        <v>251</v>
      </c>
      <c r="E803" s="54">
        <v>1</v>
      </c>
      <c r="F803" s="858" t="s">
        <v>1458</v>
      </c>
      <c r="G803" s="54" t="s">
        <v>1458</v>
      </c>
      <c r="H803" s="667"/>
      <c r="I803" s="1574">
        <f t="shared" si="98"/>
        <v>0</v>
      </c>
      <c r="J803" s="1501"/>
      <c r="K803" s="1421">
        <f t="shared" si="99"/>
        <v>0</v>
      </c>
      <c r="L803" s="377"/>
    </row>
    <row r="804" spans="1:12" ht="12" customHeight="1">
      <c r="A804" s="165" t="s">
        <v>776</v>
      </c>
      <c r="B804" s="63" t="s">
        <v>490</v>
      </c>
      <c r="C804" s="385"/>
      <c r="D804" s="33" t="s">
        <v>387</v>
      </c>
      <c r="E804" s="54">
        <v>1</v>
      </c>
      <c r="F804" s="858" t="s">
        <v>1458</v>
      </c>
      <c r="G804" s="54" t="s">
        <v>1458</v>
      </c>
      <c r="H804" s="667"/>
      <c r="I804" s="1574">
        <f t="shared" si="98"/>
        <v>0</v>
      </c>
      <c r="J804" s="1501"/>
      <c r="K804" s="1421">
        <f t="shared" si="99"/>
        <v>0</v>
      </c>
      <c r="L804" s="377"/>
    </row>
    <row r="805" spans="1:12" ht="12" customHeight="1">
      <c r="A805" s="165" t="s">
        <v>925</v>
      </c>
      <c r="B805" s="63" t="s">
        <v>463</v>
      </c>
      <c r="C805" s="385"/>
      <c r="D805" s="33" t="s">
        <v>464</v>
      </c>
      <c r="E805" s="54">
        <v>1</v>
      </c>
      <c r="F805" s="858" t="s">
        <v>1458</v>
      </c>
      <c r="G805" s="54" t="s">
        <v>1458</v>
      </c>
      <c r="H805" s="667"/>
      <c r="I805" s="1574">
        <f t="shared" si="98"/>
        <v>0</v>
      </c>
      <c r="J805" s="1501"/>
      <c r="K805" s="1421">
        <f t="shared" si="99"/>
        <v>0</v>
      </c>
      <c r="L805" s="377"/>
    </row>
    <row r="806" spans="1:12" ht="12" customHeight="1">
      <c r="A806" s="87" t="s">
        <v>695</v>
      </c>
      <c r="B806" s="63" t="s">
        <v>341</v>
      </c>
      <c r="C806" s="385"/>
      <c r="D806" s="33" t="s">
        <v>184</v>
      </c>
      <c r="E806" s="54">
        <v>1</v>
      </c>
      <c r="F806" s="858" t="s">
        <v>1458</v>
      </c>
      <c r="G806" s="54" t="s">
        <v>1458</v>
      </c>
      <c r="H806" s="667"/>
      <c r="I806" s="1574">
        <f t="shared" si="98"/>
        <v>0</v>
      </c>
      <c r="J806" s="1501"/>
      <c r="K806" s="1421">
        <f t="shared" si="99"/>
        <v>0</v>
      </c>
      <c r="L806" s="377"/>
    </row>
    <row r="807" spans="1:12" ht="12" customHeight="1">
      <c r="A807" s="87" t="s">
        <v>1014</v>
      </c>
      <c r="B807" s="63" t="s">
        <v>516</v>
      </c>
      <c r="C807" s="385" t="s">
        <v>301</v>
      </c>
      <c r="D807" s="33" t="s">
        <v>1124</v>
      </c>
      <c r="E807" s="54">
        <v>1</v>
      </c>
      <c r="F807" s="858" t="s">
        <v>261</v>
      </c>
      <c r="G807" s="54" t="s">
        <v>261</v>
      </c>
      <c r="H807" s="667"/>
      <c r="I807" s="1574">
        <f t="shared" si="98"/>
        <v>0</v>
      </c>
      <c r="J807" s="1501"/>
      <c r="K807" s="1421">
        <f t="shared" si="99"/>
        <v>0</v>
      </c>
      <c r="L807" s="378" t="s">
        <v>1269</v>
      </c>
    </row>
    <row r="808" spans="1:12" ht="24" customHeight="1">
      <c r="A808" s="501"/>
      <c r="B808" s="60" t="s">
        <v>1273</v>
      </c>
      <c r="C808" s="352" t="s">
        <v>301</v>
      </c>
      <c r="D808" s="559"/>
      <c r="E808" s="31"/>
      <c r="F808" s="389"/>
      <c r="G808" s="31"/>
      <c r="H808" s="875"/>
      <c r="I808" s="1611"/>
      <c r="J808" s="1533"/>
      <c r="K808" s="1461"/>
      <c r="L808" s="378" t="s">
        <v>1229</v>
      </c>
    </row>
    <row r="809" spans="1:12" ht="12" customHeight="1">
      <c r="A809" s="228" t="s">
        <v>1090</v>
      </c>
      <c r="B809" s="63" t="s">
        <v>610</v>
      </c>
      <c r="C809" s="498"/>
      <c r="D809" s="430"/>
      <c r="E809" s="24"/>
      <c r="F809" s="109"/>
      <c r="G809" s="24"/>
      <c r="H809" s="81"/>
      <c r="I809" s="1575"/>
      <c r="J809" s="1480"/>
      <c r="K809" s="1423"/>
      <c r="L809" s="378"/>
    </row>
    <row r="810" spans="1:12" ht="12" customHeight="1">
      <c r="A810" s="87">
        <v>2000</v>
      </c>
      <c r="B810" s="372" t="s">
        <v>457</v>
      </c>
      <c r="C810" s="412"/>
      <c r="D810" s="541" t="s">
        <v>531</v>
      </c>
      <c r="E810" s="54">
        <v>1</v>
      </c>
      <c r="F810" s="858" t="s">
        <v>286</v>
      </c>
      <c r="G810" s="54" t="s">
        <v>286</v>
      </c>
      <c r="H810" s="667"/>
      <c r="I810" s="1574">
        <f aca="true" t="shared" si="100" ref="I810:I815">+ROUNDUP(H810*E810,0)</f>
        <v>0</v>
      </c>
      <c r="J810" s="1501"/>
      <c r="K810" s="1421">
        <f aca="true" t="shared" si="101" ref="K810:K815">+I810*J810</f>
        <v>0</v>
      </c>
      <c r="L810" s="388"/>
    </row>
    <row r="811" spans="1:12" ht="12" customHeight="1">
      <c r="A811" s="165" t="s">
        <v>714</v>
      </c>
      <c r="B811" s="427" t="s">
        <v>365</v>
      </c>
      <c r="C811" s="412"/>
      <c r="D811" s="413" t="s">
        <v>251</v>
      </c>
      <c r="E811" s="54">
        <v>1</v>
      </c>
      <c r="F811" s="858" t="s">
        <v>1458</v>
      </c>
      <c r="G811" s="54" t="s">
        <v>1458</v>
      </c>
      <c r="H811" s="667"/>
      <c r="I811" s="1574">
        <f t="shared" si="100"/>
        <v>0</v>
      </c>
      <c r="J811" s="1501"/>
      <c r="K811" s="1421">
        <f t="shared" si="101"/>
        <v>0</v>
      </c>
      <c r="L811" s="388"/>
    </row>
    <row r="812" spans="1:13" s="1" customFormat="1" ht="12" customHeight="1">
      <c r="A812" s="165" t="s">
        <v>691</v>
      </c>
      <c r="B812" s="463" t="s">
        <v>947</v>
      </c>
      <c r="C812" s="431"/>
      <c r="D812" s="413" t="s">
        <v>536</v>
      </c>
      <c r="E812" s="54">
        <v>1</v>
      </c>
      <c r="F812" s="858" t="s">
        <v>1458</v>
      </c>
      <c r="G812" s="54" t="s">
        <v>1458</v>
      </c>
      <c r="H812" s="667"/>
      <c r="I812" s="1574">
        <f t="shared" si="100"/>
        <v>0</v>
      </c>
      <c r="J812" s="1501"/>
      <c r="K812" s="1421">
        <f t="shared" si="101"/>
        <v>0</v>
      </c>
      <c r="L812" s="579"/>
      <c r="M812" s="560"/>
    </row>
    <row r="813" spans="1:12" ht="24" customHeight="1">
      <c r="A813" s="87" t="s">
        <v>777</v>
      </c>
      <c r="B813" s="427" t="s">
        <v>462</v>
      </c>
      <c r="C813" s="385" t="s">
        <v>301</v>
      </c>
      <c r="D813" s="413" t="s">
        <v>537</v>
      </c>
      <c r="E813" s="54"/>
      <c r="F813" s="858" t="s">
        <v>1458</v>
      </c>
      <c r="G813" s="54" t="s">
        <v>1458</v>
      </c>
      <c r="H813" s="667"/>
      <c r="I813" s="1574">
        <f t="shared" si="100"/>
        <v>0</v>
      </c>
      <c r="J813" s="1501"/>
      <c r="K813" s="1421">
        <f t="shared" si="101"/>
        <v>0</v>
      </c>
      <c r="L813" s="396" t="s">
        <v>514</v>
      </c>
    </row>
    <row r="814" spans="1:12" ht="12" customHeight="1">
      <c r="A814" s="87" t="s">
        <v>774</v>
      </c>
      <c r="B814" s="427" t="s">
        <v>461</v>
      </c>
      <c r="C814" s="385" t="s">
        <v>301</v>
      </c>
      <c r="D814" s="413" t="s">
        <v>252</v>
      </c>
      <c r="E814" s="54"/>
      <c r="F814" s="858" t="s">
        <v>261</v>
      </c>
      <c r="G814" s="54" t="s">
        <v>261</v>
      </c>
      <c r="H814" s="667"/>
      <c r="I814" s="1574">
        <f t="shared" si="100"/>
        <v>0</v>
      </c>
      <c r="J814" s="1501"/>
      <c r="K814" s="1421">
        <f t="shared" si="101"/>
        <v>0</v>
      </c>
      <c r="L814" s="377" t="s">
        <v>342</v>
      </c>
    </row>
    <row r="815" spans="1:12" ht="12" customHeight="1">
      <c r="A815" s="87" t="s">
        <v>695</v>
      </c>
      <c r="B815" s="372" t="s">
        <v>341</v>
      </c>
      <c r="C815" s="98"/>
      <c r="D815" s="33" t="s">
        <v>184</v>
      </c>
      <c r="E815" s="54">
        <v>1</v>
      </c>
      <c r="F815" s="858" t="s">
        <v>1458</v>
      </c>
      <c r="G815" s="54" t="s">
        <v>1458</v>
      </c>
      <c r="H815" s="667"/>
      <c r="I815" s="1574">
        <f t="shared" si="100"/>
        <v>0</v>
      </c>
      <c r="J815" s="1501"/>
      <c r="K815" s="1421">
        <f t="shared" si="101"/>
        <v>0</v>
      </c>
      <c r="L815" s="377"/>
    </row>
    <row r="816" spans="1:12" ht="24" customHeight="1">
      <c r="A816" s="87"/>
      <c r="B816" s="71" t="s">
        <v>1274</v>
      </c>
      <c r="C816" s="352" t="s">
        <v>301</v>
      </c>
      <c r="D816" s="413"/>
      <c r="E816" s="380"/>
      <c r="F816" s="1050"/>
      <c r="G816" s="380"/>
      <c r="H816" s="66"/>
      <c r="I816" s="1603"/>
      <c r="J816" s="1525"/>
      <c r="K816" s="1450"/>
      <c r="L816" s="378" t="s">
        <v>1229</v>
      </c>
    </row>
    <row r="817" spans="1:12" ht="12" customHeight="1">
      <c r="A817" s="228" t="s">
        <v>1090</v>
      </c>
      <c r="B817" s="63" t="s">
        <v>610</v>
      </c>
      <c r="C817" s="385"/>
      <c r="D817" s="603"/>
      <c r="E817" s="24">
        <v>1</v>
      </c>
      <c r="F817" s="109" t="s">
        <v>154</v>
      </c>
      <c r="G817" s="24" t="s">
        <v>154</v>
      </c>
      <c r="H817" s="81"/>
      <c r="I817" s="1574">
        <f>+ROUNDUP(H817*E817,0)</f>
        <v>0</v>
      </c>
      <c r="J817" s="1501"/>
      <c r="K817" s="1421">
        <f>+I817*J817</f>
        <v>0</v>
      </c>
      <c r="L817" s="378"/>
    </row>
    <row r="818" spans="1:12" ht="12" customHeight="1">
      <c r="A818" s="165" t="s">
        <v>1003</v>
      </c>
      <c r="B818" s="372" t="s">
        <v>1270</v>
      </c>
      <c r="C818" s="98"/>
      <c r="D818" s="413" t="s">
        <v>986</v>
      </c>
      <c r="E818" s="54">
        <v>1</v>
      </c>
      <c r="F818" s="858" t="s">
        <v>30</v>
      </c>
      <c r="G818" s="54" t="s">
        <v>30</v>
      </c>
      <c r="H818" s="667"/>
      <c r="I818" s="1574">
        <f>+ROUNDUP(H818*E818,0)</f>
        <v>0</v>
      </c>
      <c r="J818" s="1501"/>
      <c r="K818" s="1421">
        <f>+I818*J818</f>
        <v>0</v>
      </c>
      <c r="L818" s="377"/>
    </row>
    <row r="819" spans="1:12" ht="12" customHeight="1">
      <c r="A819" s="87"/>
      <c r="B819" s="60" t="s">
        <v>1276</v>
      </c>
      <c r="C819" s="103"/>
      <c r="D819" s="413"/>
      <c r="E819" s="34"/>
      <c r="F819" s="1060"/>
      <c r="G819" s="34"/>
      <c r="H819" s="614"/>
      <c r="I819" s="1612"/>
      <c r="J819" s="1534"/>
      <c r="K819" s="1462"/>
      <c r="L819" s="388"/>
    </row>
    <row r="820" spans="1:12" ht="36" customHeight="1">
      <c r="A820" s="87">
        <v>4153</v>
      </c>
      <c r="B820" s="372" t="s">
        <v>1240</v>
      </c>
      <c r="C820" s="98" t="s">
        <v>301</v>
      </c>
      <c r="D820" s="413" t="s">
        <v>1592</v>
      </c>
      <c r="E820" s="54">
        <v>1</v>
      </c>
      <c r="F820" s="858" t="s">
        <v>13</v>
      </c>
      <c r="G820" s="54" t="s">
        <v>13</v>
      </c>
      <c r="H820" s="667"/>
      <c r="I820" s="1574">
        <f>+ROUNDUP(H820*E820,0)</f>
        <v>0</v>
      </c>
      <c r="J820" s="1501"/>
      <c r="K820" s="1421">
        <f>+I820*J820</f>
        <v>0</v>
      </c>
      <c r="L820" s="403" t="s">
        <v>1302</v>
      </c>
    </row>
    <row r="821" spans="1:12" ht="12" customHeight="1">
      <c r="A821" s="87"/>
      <c r="B821" s="60" t="s">
        <v>1277</v>
      </c>
      <c r="C821" s="103"/>
      <c r="D821" s="559"/>
      <c r="E821" s="104"/>
      <c r="F821" s="1013"/>
      <c r="G821" s="104"/>
      <c r="H821" s="664"/>
      <c r="I821" s="1591"/>
      <c r="J821" s="1520"/>
      <c r="K821" s="1435"/>
      <c r="L821" s="376"/>
    </row>
    <row r="822" spans="1:12" ht="12" customHeight="1">
      <c r="A822" s="87"/>
      <c r="B822" s="60" t="s">
        <v>1275</v>
      </c>
      <c r="C822" s="103"/>
      <c r="D822" s="33"/>
      <c r="E822" s="31"/>
      <c r="F822" s="389"/>
      <c r="G822" s="31"/>
      <c r="H822" s="875"/>
      <c r="I822" s="1611"/>
      <c r="J822" s="1533"/>
      <c r="K822" s="1461"/>
      <c r="L822" s="402"/>
    </row>
    <row r="823" spans="1:12" ht="12" customHeight="1">
      <c r="A823" s="165" t="s">
        <v>714</v>
      </c>
      <c r="B823" s="372" t="s">
        <v>365</v>
      </c>
      <c r="C823" s="1279" t="s">
        <v>301</v>
      </c>
      <c r="D823" s="33" t="s">
        <v>251</v>
      </c>
      <c r="E823" s="54"/>
      <c r="F823" s="384"/>
      <c r="G823" s="54"/>
      <c r="H823" s="667"/>
      <c r="I823" s="1598"/>
      <c r="J823" s="1522"/>
      <c r="K823" s="1446"/>
      <c r="L823" s="1282" t="s">
        <v>1278</v>
      </c>
    </row>
    <row r="824" spans="1:12" ht="12" customHeight="1">
      <c r="A824" s="165" t="s">
        <v>691</v>
      </c>
      <c r="B824" s="463" t="s">
        <v>947</v>
      </c>
      <c r="C824" s="1281"/>
      <c r="D824" s="413" t="s">
        <v>536</v>
      </c>
      <c r="E824" s="54"/>
      <c r="F824" s="384"/>
      <c r="G824" s="54"/>
      <c r="H824" s="667"/>
      <c r="I824" s="1598"/>
      <c r="J824" s="1522"/>
      <c r="K824" s="1446"/>
      <c r="L824" s="1347"/>
    </row>
    <row r="825" spans="1:12" ht="24" customHeight="1">
      <c r="A825" s="87" t="s">
        <v>777</v>
      </c>
      <c r="B825" s="372" t="s">
        <v>462</v>
      </c>
      <c r="C825" s="532" t="s">
        <v>616</v>
      </c>
      <c r="D825" s="413" t="s">
        <v>537</v>
      </c>
      <c r="E825" s="54"/>
      <c r="F825" s="858"/>
      <c r="G825" s="54"/>
      <c r="H825" s="667"/>
      <c r="I825" s="1598"/>
      <c r="J825" s="1522"/>
      <c r="K825" s="1459"/>
      <c r="L825" s="1347"/>
    </row>
    <row r="826" spans="1:12" ht="12" customHeight="1">
      <c r="A826" s="87"/>
      <c r="B826" s="60" t="s">
        <v>1279</v>
      </c>
      <c r="C826" s="103"/>
      <c r="D826" s="559"/>
      <c r="E826" s="34"/>
      <c r="F826" s="1060"/>
      <c r="G826" s="34"/>
      <c r="H826" s="614"/>
      <c r="I826" s="1612"/>
      <c r="J826" s="1534"/>
      <c r="K826" s="1462"/>
      <c r="L826" s="388"/>
    </row>
    <row r="827" spans="1:12" ht="24" customHeight="1">
      <c r="A827" s="443" t="s">
        <v>1308</v>
      </c>
      <c r="B827" s="427" t="s">
        <v>1241</v>
      </c>
      <c r="C827" s="412"/>
      <c r="D827" s="413" t="s">
        <v>1908</v>
      </c>
      <c r="E827" s="414">
        <v>1</v>
      </c>
      <c r="F827" s="497" t="s">
        <v>19</v>
      </c>
      <c r="G827" s="872" t="s">
        <v>19</v>
      </c>
      <c r="H827" s="863"/>
      <c r="I827" s="1574">
        <f>+ROUNDUP(H827*E827,0)</f>
        <v>0</v>
      </c>
      <c r="J827" s="1501"/>
      <c r="K827" s="1421">
        <f>+I827*J827</f>
        <v>0</v>
      </c>
      <c r="L827" s="378" t="s">
        <v>1909</v>
      </c>
    </row>
    <row r="828" spans="1:13" s="370" customFormat="1" ht="12" customHeight="1">
      <c r="A828" s="443" t="s">
        <v>1321</v>
      </c>
      <c r="B828" s="427" t="s">
        <v>33</v>
      </c>
      <c r="C828" s="412"/>
      <c r="D828" s="413" t="s">
        <v>1322</v>
      </c>
      <c r="E828" s="414">
        <v>2</v>
      </c>
      <c r="F828" s="1058" t="s">
        <v>108</v>
      </c>
      <c r="G828" s="414" t="s">
        <v>108</v>
      </c>
      <c r="H828" s="863"/>
      <c r="I828" s="1574">
        <f>+ROUNDUP(H828*E828,0)</f>
        <v>0</v>
      </c>
      <c r="J828" s="1501"/>
      <c r="K828" s="1421">
        <f>+I828*J828</f>
        <v>0</v>
      </c>
      <c r="L828" s="377"/>
      <c r="M828" s="562"/>
    </row>
    <row r="829" spans="1:12" ht="12" customHeight="1">
      <c r="A829" s="87"/>
      <c r="B829" s="60" t="s">
        <v>1280</v>
      </c>
      <c r="C829" s="103"/>
      <c r="D829" s="559"/>
      <c r="E829" s="34"/>
      <c r="F829" s="1060"/>
      <c r="G829" s="34"/>
      <c r="H829" s="614"/>
      <c r="I829" s="1612"/>
      <c r="J829" s="1534"/>
      <c r="K829" s="1462"/>
      <c r="L829" s="388"/>
    </row>
    <row r="830" spans="1:13" s="1" customFormat="1" ht="24" customHeight="1">
      <c r="A830" s="87" t="s">
        <v>1305</v>
      </c>
      <c r="B830" s="372" t="s">
        <v>1063</v>
      </c>
      <c r="C830" s="61" t="s">
        <v>301</v>
      </c>
      <c r="D830" s="33" t="s">
        <v>1129</v>
      </c>
      <c r="E830" s="54">
        <v>2</v>
      </c>
      <c r="F830" s="384" t="s">
        <v>19</v>
      </c>
      <c r="G830" s="851" t="s">
        <v>19</v>
      </c>
      <c r="H830" s="667"/>
      <c r="I830" s="1574">
        <f>+ROUNDUP(H830*E830,0)</f>
        <v>0</v>
      </c>
      <c r="J830" s="1501"/>
      <c r="K830" s="1421">
        <f>+I830*J830</f>
        <v>0</v>
      </c>
      <c r="L830" s="784" t="s">
        <v>1281</v>
      </c>
      <c r="M830" s="560"/>
    </row>
    <row r="831" spans="1:13" s="151" customFormat="1" ht="24" customHeight="1">
      <c r="A831" s="165">
        <v>7201</v>
      </c>
      <c r="B831" s="372" t="s">
        <v>1206</v>
      </c>
      <c r="C831" s="61" t="s">
        <v>301</v>
      </c>
      <c r="D831" s="195" t="s">
        <v>575</v>
      </c>
      <c r="E831" s="679"/>
      <c r="F831" s="1066"/>
      <c r="G831" s="679"/>
      <c r="H831" s="879"/>
      <c r="I831" s="1617"/>
      <c r="J831" s="1539"/>
      <c r="K831" s="1467"/>
      <c r="L831" s="784" t="s">
        <v>1242</v>
      </c>
      <c r="M831" s="560"/>
    </row>
    <row r="832" spans="1:13" s="151" customFormat="1" ht="12" customHeight="1">
      <c r="A832" s="501"/>
      <c r="B832" s="60" t="s">
        <v>1480</v>
      </c>
      <c r="C832" s="103"/>
      <c r="D832" s="33"/>
      <c r="E832" s="104"/>
      <c r="F832" s="1013"/>
      <c r="G832" s="104"/>
      <c r="H832" s="664"/>
      <c r="I832" s="1591"/>
      <c r="J832" s="1520"/>
      <c r="K832" s="1435"/>
      <c r="L832" s="376"/>
      <c r="M832" s="560"/>
    </row>
    <row r="833" spans="1:13" s="152" customFormat="1" ht="24" customHeight="1">
      <c r="A833" s="481"/>
      <c r="B833" s="75" t="s">
        <v>1243</v>
      </c>
      <c r="C833" s="542" t="s">
        <v>301</v>
      </c>
      <c r="D833" s="279"/>
      <c r="E833" s="178"/>
      <c r="F833" s="818"/>
      <c r="G833" s="178"/>
      <c r="H833" s="859"/>
      <c r="I833" s="1599"/>
      <c r="J833" s="1486"/>
      <c r="K833" s="1426"/>
      <c r="L833" s="403" t="s">
        <v>1203</v>
      </c>
      <c r="M833" s="567"/>
    </row>
    <row r="834" spans="1:13" s="151" customFormat="1" ht="12" customHeight="1">
      <c r="A834" s="501"/>
      <c r="B834" s="60" t="s">
        <v>1327</v>
      </c>
      <c r="C834" s="103"/>
      <c r="D834" s="71"/>
      <c r="E834" s="104"/>
      <c r="F834" s="1013"/>
      <c r="G834" s="104"/>
      <c r="H834" s="664"/>
      <c r="I834" s="1591"/>
      <c r="J834" s="1520"/>
      <c r="K834" s="1435"/>
      <c r="L834" s="376"/>
      <c r="M834" s="560"/>
    </row>
    <row r="835" spans="1:13" s="151" customFormat="1" ht="12" customHeight="1">
      <c r="A835" s="501"/>
      <c r="B835" s="60" t="s">
        <v>1328</v>
      </c>
      <c r="C835" s="352" t="s">
        <v>301</v>
      </c>
      <c r="D835" s="71"/>
      <c r="E835" s="34"/>
      <c r="F835" s="1060"/>
      <c r="G835" s="34"/>
      <c r="H835" s="614"/>
      <c r="I835" s="1612"/>
      <c r="J835" s="1534"/>
      <c r="K835" s="1462"/>
      <c r="L835" s="388" t="s">
        <v>345</v>
      </c>
      <c r="M835" s="560"/>
    </row>
    <row r="836" spans="1:13" s="151" customFormat="1" ht="12" customHeight="1">
      <c r="A836" s="87" t="s">
        <v>714</v>
      </c>
      <c r="B836" s="372" t="s">
        <v>365</v>
      </c>
      <c r="C836" s="98"/>
      <c r="D836" s="33" t="s">
        <v>251</v>
      </c>
      <c r="E836" s="34"/>
      <c r="F836" s="1060"/>
      <c r="G836" s="34"/>
      <c r="H836" s="614"/>
      <c r="I836" s="1612"/>
      <c r="J836" s="1534"/>
      <c r="K836" s="1462"/>
      <c r="L836" s="376"/>
      <c r="M836" s="559"/>
    </row>
    <row r="837" spans="1:13" s="151" customFormat="1" ht="12" customHeight="1">
      <c r="A837" s="87" t="s">
        <v>1004</v>
      </c>
      <c r="B837" s="372" t="s">
        <v>1051</v>
      </c>
      <c r="C837" s="98"/>
      <c r="D837" s="33" t="s">
        <v>1122</v>
      </c>
      <c r="E837" s="34"/>
      <c r="F837" s="1060"/>
      <c r="G837" s="34"/>
      <c r="H837" s="614"/>
      <c r="I837" s="1612"/>
      <c r="J837" s="1534"/>
      <c r="K837" s="1462"/>
      <c r="L837" s="376"/>
      <c r="M837" s="560"/>
    </row>
    <row r="838" spans="1:13" s="151" customFormat="1" ht="12" customHeight="1">
      <c r="A838" s="87" t="s">
        <v>926</v>
      </c>
      <c r="B838" s="166" t="s">
        <v>139</v>
      </c>
      <c r="C838" s="46"/>
      <c r="D838" s="33" t="s">
        <v>1605</v>
      </c>
      <c r="E838" s="34"/>
      <c r="F838" s="1060"/>
      <c r="G838" s="34"/>
      <c r="H838" s="614"/>
      <c r="I838" s="1612"/>
      <c r="J838" s="1534"/>
      <c r="K838" s="1462"/>
      <c r="L838" s="376"/>
      <c r="M838" s="559"/>
    </row>
    <row r="839" spans="1:13" s="151" customFormat="1" ht="24" customHeight="1">
      <c r="A839" s="87" t="s">
        <v>1039</v>
      </c>
      <c r="B839" s="18" t="s">
        <v>1610</v>
      </c>
      <c r="C839" s="41"/>
      <c r="D839" s="59" t="s">
        <v>1612</v>
      </c>
      <c r="E839" s="34"/>
      <c r="F839" s="1060"/>
      <c r="G839" s="34"/>
      <c r="H839" s="614"/>
      <c r="I839" s="1612"/>
      <c r="J839" s="1534"/>
      <c r="K839" s="1462"/>
      <c r="L839" s="376"/>
      <c r="M839" s="559"/>
    </row>
    <row r="840" spans="1:13" s="151" customFormat="1" ht="24" customHeight="1">
      <c r="A840" s="87" t="s">
        <v>1040</v>
      </c>
      <c r="B840" s="18" t="s">
        <v>1611</v>
      </c>
      <c r="C840" s="41"/>
      <c r="D840" s="59" t="s">
        <v>1613</v>
      </c>
      <c r="E840" s="34"/>
      <c r="F840" s="1060"/>
      <c r="G840" s="34"/>
      <c r="H840" s="614"/>
      <c r="I840" s="1612"/>
      <c r="J840" s="1534"/>
      <c r="K840" s="1462"/>
      <c r="L840" s="376"/>
      <c r="M840" s="559"/>
    </row>
    <row r="841" spans="1:12" ht="12" customHeight="1">
      <c r="A841" s="87"/>
      <c r="B841" s="60" t="s">
        <v>1329</v>
      </c>
      <c r="C841" s="103"/>
      <c r="D841" s="68"/>
      <c r="E841" s="34"/>
      <c r="F841" s="1060"/>
      <c r="G841" s="34"/>
      <c r="H841" s="614"/>
      <c r="I841" s="1612"/>
      <c r="J841" s="1534"/>
      <c r="K841" s="1462"/>
      <c r="L841" s="388"/>
    </row>
    <row r="842" spans="1:12" ht="48" customHeight="1">
      <c r="A842" s="87">
        <v>4154</v>
      </c>
      <c r="B842" s="62" t="s">
        <v>1411</v>
      </c>
      <c r="C842" s="100" t="s">
        <v>301</v>
      </c>
      <c r="D842" s="121"/>
      <c r="E842" s="54">
        <v>1</v>
      </c>
      <c r="F842" s="384" t="s">
        <v>1456</v>
      </c>
      <c r="G842" s="851" t="s">
        <v>1456</v>
      </c>
      <c r="H842" s="667"/>
      <c r="I842" s="1574">
        <f>+ROUNDUP(H842*E842,0)</f>
        <v>0</v>
      </c>
      <c r="J842" s="1501"/>
      <c r="K842" s="1421">
        <f>+I842*J842</f>
        <v>0</v>
      </c>
      <c r="L842" s="775" t="s">
        <v>1641</v>
      </c>
    </row>
    <row r="843" spans="1:13" s="370" customFormat="1" ht="12" customHeight="1">
      <c r="A843" s="87"/>
      <c r="B843" s="80" t="s">
        <v>1617</v>
      </c>
      <c r="C843" s="28"/>
      <c r="D843" s="675"/>
      <c r="E843" s="24"/>
      <c r="F843" s="581"/>
      <c r="G843" s="852"/>
      <c r="H843" s="81"/>
      <c r="I843" s="1575"/>
      <c r="J843" s="1480"/>
      <c r="K843" s="1447"/>
      <c r="L843" s="117"/>
      <c r="M843" s="562"/>
    </row>
    <row r="844" spans="1:12" ht="12" customHeight="1">
      <c r="A844" s="87" t="s">
        <v>714</v>
      </c>
      <c r="B844" s="372" t="s">
        <v>1606</v>
      </c>
      <c r="C844" s="98"/>
      <c r="D844" s="173" t="s">
        <v>251</v>
      </c>
      <c r="E844" s="54">
        <v>1</v>
      </c>
      <c r="F844" s="581" t="s">
        <v>1830</v>
      </c>
      <c r="G844" s="852" t="s">
        <v>1830</v>
      </c>
      <c r="H844" s="667"/>
      <c r="I844" s="1574">
        <f>+ROUNDUP(H844*E844,0)</f>
        <v>0</v>
      </c>
      <c r="J844" s="1501"/>
      <c r="K844" s="1421">
        <f>+I844*J844</f>
        <v>0</v>
      </c>
      <c r="L844" s="388"/>
    </row>
    <row r="845" spans="1:12" ht="12" customHeight="1">
      <c r="A845" s="87" t="s">
        <v>1004</v>
      </c>
      <c r="B845" s="372" t="s">
        <v>1051</v>
      </c>
      <c r="C845" s="98"/>
      <c r="D845" s="173" t="s">
        <v>1122</v>
      </c>
      <c r="E845" s="54">
        <v>1</v>
      </c>
      <c r="F845" s="581" t="s">
        <v>1830</v>
      </c>
      <c r="G845" s="852" t="s">
        <v>1830</v>
      </c>
      <c r="H845" s="667"/>
      <c r="I845" s="1574">
        <f>+ROUNDUP(H845*E845,0)</f>
        <v>0</v>
      </c>
      <c r="J845" s="1501"/>
      <c r="K845" s="1421">
        <f>+I845*J845</f>
        <v>0</v>
      </c>
      <c r="L845" s="388"/>
    </row>
    <row r="846" spans="1:13" ht="12" customHeight="1">
      <c r="A846" s="87" t="s">
        <v>926</v>
      </c>
      <c r="B846" s="166" t="s">
        <v>139</v>
      </c>
      <c r="C846" s="46"/>
      <c r="D846" s="33" t="s">
        <v>1605</v>
      </c>
      <c r="E846" s="54">
        <v>1</v>
      </c>
      <c r="F846" s="581" t="s">
        <v>1830</v>
      </c>
      <c r="G846" s="852" t="s">
        <v>1830</v>
      </c>
      <c r="H846" s="667"/>
      <c r="I846" s="1574">
        <f>+ROUNDUP(H846*E846,0)</f>
        <v>0</v>
      </c>
      <c r="J846" s="1501"/>
      <c r="K846" s="1421">
        <f>+I846*J846</f>
        <v>0</v>
      </c>
      <c r="L846" s="388"/>
      <c r="M846" s="559"/>
    </row>
    <row r="847" spans="1:13" ht="12" customHeight="1">
      <c r="A847" s="87" t="s">
        <v>1828</v>
      </c>
      <c r="B847" s="166" t="s">
        <v>3</v>
      </c>
      <c r="C847" s="46"/>
      <c r="D847" s="33" t="s">
        <v>929</v>
      </c>
      <c r="E847" s="1112">
        <v>1</v>
      </c>
      <c r="F847" s="314" t="s">
        <v>1830</v>
      </c>
      <c r="G847" s="847" t="s">
        <v>1830</v>
      </c>
      <c r="H847" s="56"/>
      <c r="I847" s="1559">
        <f>+ROUNDUP(H847*E847,0)</f>
        <v>0</v>
      </c>
      <c r="J847" s="1540"/>
      <c r="K847" s="1423">
        <f>+J847*I847</f>
        <v>0</v>
      </c>
      <c r="L847" s="388"/>
      <c r="M847" s="559"/>
    </row>
    <row r="848" spans="1:13" s="370" customFormat="1" ht="12" customHeight="1">
      <c r="A848" s="87" t="s">
        <v>651</v>
      </c>
      <c r="B848" s="20" t="s">
        <v>467</v>
      </c>
      <c r="C848" s="41"/>
      <c r="D848" s="941" t="s">
        <v>533</v>
      </c>
      <c r="E848" s="24">
        <v>7</v>
      </c>
      <c r="F848" s="581" t="s">
        <v>1830</v>
      </c>
      <c r="G848" s="852" t="s">
        <v>1830</v>
      </c>
      <c r="H848" s="81"/>
      <c r="I848" s="1574">
        <f>+ROUNDUP(H848*E848,0)</f>
        <v>0</v>
      </c>
      <c r="J848" s="1501"/>
      <c r="K848" s="1421">
        <f>+I848*J848</f>
        <v>0</v>
      </c>
      <c r="L848" s="117"/>
      <c r="M848" s="562"/>
    </row>
    <row r="849" spans="1:12" ht="12" customHeight="1">
      <c r="A849" s="87"/>
      <c r="B849" s="60" t="s">
        <v>1722</v>
      </c>
      <c r="C849" s="542" t="s">
        <v>301</v>
      </c>
      <c r="D849" s="71"/>
      <c r="E849" s="104"/>
      <c r="F849" s="1013"/>
      <c r="G849" s="104"/>
      <c r="H849" s="664"/>
      <c r="I849" s="1591"/>
      <c r="J849" s="1520"/>
      <c r="K849" s="1435"/>
      <c r="L849" s="388" t="s">
        <v>346</v>
      </c>
    </row>
    <row r="850" spans="1:12" ht="12" customHeight="1">
      <c r="A850" s="87"/>
      <c r="B850" s="60" t="s">
        <v>1723</v>
      </c>
      <c r="C850" s="103"/>
      <c r="D850" s="410"/>
      <c r="E850" s="54"/>
      <c r="F850" s="858"/>
      <c r="G850" s="54"/>
      <c r="H850" s="667"/>
      <c r="I850" s="1598"/>
      <c r="J850" s="1522"/>
      <c r="K850" s="1459"/>
      <c r="L850" s="388"/>
    </row>
    <row r="851" spans="1:12" ht="12" customHeight="1">
      <c r="A851" s="87" t="s">
        <v>714</v>
      </c>
      <c r="B851" s="372" t="s">
        <v>1606</v>
      </c>
      <c r="C851" s="98"/>
      <c r="D851" s="173" t="s">
        <v>251</v>
      </c>
      <c r="E851" s="54">
        <v>1</v>
      </c>
      <c r="F851" s="1067" t="s">
        <v>19</v>
      </c>
      <c r="G851" s="393" t="s">
        <v>19</v>
      </c>
      <c r="H851" s="667"/>
      <c r="I851" s="1574">
        <f aca="true" t="shared" si="102" ref="I851:I856">+ROUNDUP(H851*E851,0)</f>
        <v>0</v>
      </c>
      <c r="J851" s="1501"/>
      <c r="K851" s="1421">
        <f aca="true" t="shared" si="103" ref="K851:K856">+I851*J851</f>
        <v>0</v>
      </c>
      <c r="L851" s="388"/>
    </row>
    <row r="852" spans="1:12" ht="12" customHeight="1">
      <c r="A852" s="87" t="s">
        <v>1004</v>
      </c>
      <c r="B852" s="372" t="s">
        <v>1051</v>
      </c>
      <c r="C852" s="98"/>
      <c r="D852" s="173" t="s">
        <v>1122</v>
      </c>
      <c r="E852" s="54">
        <v>1</v>
      </c>
      <c r="F852" s="1067" t="s">
        <v>19</v>
      </c>
      <c r="G852" s="393" t="s">
        <v>19</v>
      </c>
      <c r="H852" s="667"/>
      <c r="I852" s="1574">
        <f t="shared" si="102"/>
        <v>0</v>
      </c>
      <c r="J852" s="1501"/>
      <c r="K852" s="1421">
        <f t="shared" si="103"/>
        <v>0</v>
      </c>
      <c r="L852" s="388"/>
    </row>
    <row r="853" spans="1:13" ht="12" customHeight="1">
      <c r="A853" s="87" t="s">
        <v>926</v>
      </c>
      <c r="B853" s="166" t="s">
        <v>139</v>
      </c>
      <c r="C853" s="46"/>
      <c r="D853" s="33" t="s">
        <v>1605</v>
      </c>
      <c r="E853" s="54">
        <v>1</v>
      </c>
      <c r="F853" s="1067" t="s">
        <v>19</v>
      </c>
      <c r="G853" s="393" t="s">
        <v>19</v>
      </c>
      <c r="H853" s="667"/>
      <c r="I853" s="1574">
        <f t="shared" si="102"/>
        <v>0</v>
      </c>
      <c r="J853" s="1501"/>
      <c r="K853" s="1421">
        <f t="shared" si="103"/>
        <v>0</v>
      </c>
      <c r="L853" s="388"/>
      <c r="M853" s="559"/>
    </row>
    <row r="854" spans="1:12" ht="24" customHeight="1">
      <c r="A854" s="165" t="s">
        <v>1007</v>
      </c>
      <c r="B854" s="62" t="s">
        <v>484</v>
      </c>
      <c r="C854" s="69" t="s">
        <v>301</v>
      </c>
      <c r="D854" s="33" t="s">
        <v>1412</v>
      </c>
      <c r="E854" s="54">
        <v>1</v>
      </c>
      <c r="F854" s="858" t="s">
        <v>19</v>
      </c>
      <c r="G854" s="54" t="s">
        <v>19</v>
      </c>
      <c r="H854" s="667"/>
      <c r="I854" s="1574">
        <f t="shared" si="102"/>
        <v>0</v>
      </c>
      <c r="J854" s="1501"/>
      <c r="K854" s="1421">
        <f t="shared" si="103"/>
        <v>0</v>
      </c>
      <c r="L854" s="1241" t="s">
        <v>1609</v>
      </c>
    </row>
    <row r="855" spans="1:12" ht="24" customHeight="1">
      <c r="A855" s="165" t="s">
        <v>1314</v>
      </c>
      <c r="B855" s="62" t="s">
        <v>1607</v>
      </c>
      <c r="C855" s="532" t="s">
        <v>616</v>
      </c>
      <c r="D855" s="33" t="s">
        <v>1608</v>
      </c>
      <c r="E855" s="54">
        <v>1</v>
      </c>
      <c r="F855" s="858" t="s">
        <v>19</v>
      </c>
      <c r="G855" s="54" t="s">
        <v>19</v>
      </c>
      <c r="H855" s="667"/>
      <c r="I855" s="1574">
        <f t="shared" si="102"/>
        <v>0</v>
      </c>
      <c r="J855" s="1501"/>
      <c r="K855" s="1421">
        <f t="shared" si="103"/>
        <v>0</v>
      </c>
      <c r="L855" s="1243"/>
    </row>
    <row r="856" spans="1:12" ht="24" customHeight="1">
      <c r="A856" s="87" t="s">
        <v>1828</v>
      </c>
      <c r="B856" s="166" t="s">
        <v>3</v>
      </c>
      <c r="C856" s="46" t="s">
        <v>301</v>
      </c>
      <c r="D856" s="33" t="s">
        <v>929</v>
      </c>
      <c r="E856" s="54">
        <v>1</v>
      </c>
      <c r="F856" s="858" t="s">
        <v>108</v>
      </c>
      <c r="G856" s="54" t="s">
        <v>108</v>
      </c>
      <c r="H856" s="667"/>
      <c r="I856" s="1574">
        <f t="shared" si="102"/>
        <v>0</v>
      </c>
      <c r="J856" s="1501"/>
      <c r="K856" s="1421">
        <f t="shared" si="103"/>
        <v>0</v>
      </c>
      <c r="L856" s="775" t="s">
        <v>1614</v>
      </c>
    </row>
    <row r="857" spans="1:12" ht="12" customHeight="1">
      <c r="A857" s="87"/>
      <c r="B857" s="751" t="s">
        <v>1724</v>
      </c>
      <c r="C857" s="103"/>
      <c r="D857" s="64"/>
      <c r="E857" s="31"/>
      <c r="F857" s="389"/>
      <c r="G857" s="31"/>
      <c r="H857" s="875"/>
      <c r="I857" s="1611"/>
      <c r="J857" s="1533"/>
      <c r="K857" s="1461"/>
      <c r="L857" s="402"/>
    </row>
    <row r="858" spans="1:12" ht="12" customHeight="1">
      <c r="A858" s="87" t="s">
        <v>651</v>
      </c>
      <c r="B858" s="20" t="s">
        <v>467</v>
      </c>
      <c r="C858" s="41" t="s">
        <v>301</v>
      </c>
      <c r="D858" s="941" t="s">
        <v>533</v>
      </c>
      <c r="E858" s="54">
        <v>1</v>
      </c>
      <c r="F858" s="1068">
        <v>3500</v>
      </c>
      <c r="G858" s="393" t="s">
        <v>1839</v>
      </c>
      <c r="H858" s="667"/>
      <c r="I858" s="1566">
        <f>+ROUNDUP(H858/F858,0)*E858</f>
        <v>0</v>
      </c>
      <c r="J858" s="1500"/>
      <c r="K858" s="1421">
        <f>+I858*J858</f>
        <v>0</v>
      </c>
      <c r="L858" s="377" t="s">
        <v>347</v>
      </c>
    </row>
    <row r="859" spans="1:13" ht="36" customHeight="1">
      <c r="A859" s="452" t="s">
        <v>1318</v>
      </c>
      <c r="B859" s="34" t="s">
        <v>1615</v>
      </c>
      <c r="C859" s="671"/>
      <c r="D859" s="1031" t="s">
        <v>1642</v>
      </c>
      <c r="E859" s="178">
        <v>3</v>
      </c>
      <c r="F859" s="1065">
        <v>3500</v>
      </c>
      <c r="G859" s="54" t="s">
        <v>1839</v>
      </c>
      <c r="H859" s="859"/>
      <c r="I859" s="1566">
        <f>+ROUNDUP(H859/F859,0)*E859</f>
        <v>0</v>
      </c>
      <c r="J859" s="1500"/>
      <c r="K859" s="1421">
        <f>+I859*J859</f>
        <v>0</v>
      </c>
      <c r="L859" s="673"/>
      <c r="M859" s="573"/>
    </row>
    <row r="860" spans="1:12" ht="12" customHeight="1">
      <c r="A860" s="165"/>
      <c r="B860" s="545" t="s">
        <v>1482</v>
      </c>
      <c r="C860" s="546"/>
      <c r="D860" s="547"/>
      <c r="E860" s="457"/>
      <c r="F860" s="1069"/>
      <c r="G860" s="457"/>
      <c r="H860" s="880"/>
      <c r="I860" s="1600"/>
      <c r="J860" s="1541"/>
      <c r="K860" s="1448"/>
      <c r="L860" s="553"/>
    </row>
    <row r="861" spans="1:13" ht="12" customHeight="1">
      <c r="A861" s="165"/>
      <c r="B861" s="75" t="s">
        <v>1413</v>
      </c>
      <c r="C861" s="32"/>
      <c r="D861" s="279"/>
      <c r="E861" s="178"/>
      <c r="F861" s="818"/>
      <c r="G861" s="178"/>
      <c r="H861" s="859"/>
      <c r="I861" s="1599"/>
      <c r="J861" s="1486"/>
      <c r="K861" s="1426"/>
      <c r="L861" s="552"/>
      <c r="M861" s="567"/>
    </row>
    <row r="862" spans="1:13" s="105" customFormat="1" ht="24" customHeight="1">
      <c r="A862" s="228" t="s">
        <v>1090</v>
      </c>
      <c r="B862" s="140" t="s">
        <v>611</v>
      </c>
      <c r="C862" s="143"/>
      <c r="D862" s="279" t="s">
        <v>740</v>
      </c>
      <c r="E862" s="178" t="s">
        <v>395</v>
      </c>
      <c r="F862" s="818" t="s">
        <v>261</v>
      </c>
      <c r="G862" s="178" t="s">
        <v>261</v>
      </c>
      <c r="H862" s="859"/>
      <c r="I862" s="1574">
        <f aca="true" t="shared" si="104" ref="I862:I871">+ROUNDUP(H862*E862,0)</f>
        <v>0</v>
      </c>
      <c r="J862" s="1501"/>
      <c r="K862" s="1421">
        <f aca="true" t="shared" si="105" ref="K862:K871">+I862*J862</f>
        <v>0</v>
      </c>
      <c r="L862" s="575"/>
      <c r="M862" s="362"/>
    </row>
    <row r="863" spans="1:13" s="105" customFormat="1" ht="12" customHeight="1">
      <c r="A863" s="136" t="s">
        <v>656</v>
      </c>
      <c r="B863" s="140" t="s">
        <v>605</v>
      </c>
      <c r="C863" s="1134" t="s">
        <v>301</v>
      </c>
      <c r="D863" s="144" t="s">
        <v>406</v>
      </c>
      <c r="E863" s="23">
        <v>1</v>
      </c>
      <c r="F863" s="1001" t="s">
        <v>14</v>
      </c>
      <c r="G863" s="23" t="s">
        <v>14</v>
      </c>
      <c r="H863" s="835"/>
      <c r="I863" s="1574">
        <f t="shared" si="104"/>
        <v>0</v>
      </c>
      <c r="J863" s="1501"/>
      <c r="K863" s="1421">
        <f t="shared" si="105"/>
        <v>0</v>
      </c>
      <c r="L863" s="1245" t="s">
        <v>1409</v>
      </c>
      <c r="M863" s="363"/>
    </row>
    <row r="864" spans="1:13" s="105" customFormat="1" ht="12" customHeight="1">
      <c r="A864" s="136" t="s">
        <v>657</v>
      </c>
      <c r="B864" s="119" t="s">
        <v>522</v>
      </c>
      <c r="C864" s="1135"/>
      <c r="D864" s="144" t="s">
        <v>404</v>
      </c>
      <c r="E864" s="23"/>
      <c r="F864" s="1001" t="s">
        <v>14</v>
      </c>
      <c r="G864" s="23" t="s">
        <v>14</v>
      </c>
      <c r="H864" s="835"/>
      <c r="I864" s="1574">
        <f t="shared" si="104"/>
        <v>0</v>
      </c>
      <c r="J864" s="1501"/>
      <c r="K864" s="1421">
        <f t="shared" si="105"/>
        <v>0</v>
      </c>
      <c r="L864" s="1246"/>
      <c r="M864" s="363"/>
    </row>
    <row r="865" spans="1:13" s="105" customFormat="1" ht="24" customHeight="1">
      <c r="A865" s="136" t="s">
        <v>658</v>
      </c>
      <c r="B865" s="140" t="s">
        <v>1452</v>
      </c>
      <c r="C865" s="143" t="s">
        <v>616</v>
      </c>
      <c r="D865" s="144" t="s">
        <v>606</v>
      </c>
      <c r="E865" s="23"/>
      <c r="F865" s="1001" t="s">
        <v>14</v>
      </c>
      <c r="G865" s="23" t="s">
        <v>14</v>
      </c>
      <c r="H865" s="835"/>
      <c r="I865" s="1574">
        <f t="shared" si="104"/>
        <v>0</v>
      </c>
      <c r="J865" s="1501"/>
      <c r="K865" s="1421">
        <f t="shared" si="105"/>
        <v>0</v>
      </c>
      <c r="L865" s="1246"/>
      <c r="M865" s="363"/>
    </row>
    <row r="866" spans="1:13" s="105" customFormat="1" ht="24" customHeight="1">
      <c r="A866" s="136" t="s">
        <v>659</v>
      </c>
      <c r="B866" s="140" t="s">
        <v>614</v>
      </c>
      <c r="C866" s="204" t="s">
        <v>1091</v>
      </c>
      <c r="D866" s="144" t="s">
        <v>615</v>
      </c>
      <c r="E866" s="23"/>
      <c r="F866" s="1001" t="s">
        <v>14</v>
      </c>
      <c r="G866" s="23" t="s">
        <v>14</v>
      </c>
      <c r="H866" s="835"/>
      <c r="I866" s="1574">
        <f t="shared" si="104"/>
        <v>0</v>
      </c>
      <c r="J866" s="1501"/>
      <c r="K866" s="1421">
        <f t="shared" si="105"/>
        <v>0</v>
      </c>
      <c r="L866" s="1246"/>
      <c r="M866" s="363"/>
    </row>
    <row r="867" spans="1:13" s="105" customFormat="1" ht="12" customHeight="1">
      <c r="A867" s="136" t="s">
        <v>660</v>
      </c>
      <c r="B867" s="119" t="s">
        <v>80</v>
      </c>
      <c r="C867" s="1122" t="s">
        <v>301</v>
      </c>
      <c r="D867" s="144" t="s">
        <v>404</v>
      </c>
      <c r="E867" s="23"/>
      <c r="F867" s="1001" t="s">
        <v>14</v>
      </c>
      <c r="G867" s="23" t="s">
        <v>14</v>
      </c>
      <c r="H867" s="835"/>
      <c r="I867" s="1574">
        <f t="shared" si="104"/>
        <v>0</v>
      </c>
      <c r="J867" s="1501"/>
      <c r="K867" s="1421">
        <f t="shared" si="105"/>
        <v>0</v>
      </c>
      <c r="L867" s="1246"/>
      <c r="M867" s="363"/>
    </row>
    <row r="868" spans="1:13" s="105" customFormat="1" ht="12" customHeight="1">
      <c r="A868" s="136" t="s">
        <v>661</v>
      </c>
      <c r="B868" s="119" t="s">
        <v>607</v>
      </c>
      <c r="C868" s="1123"/>
      <c r="D868" s="144" t="s">
        <v>404</v>
      </c>
      <c r="E868" s="23"/>
      <c r="F868" s="1001" t="s">
        <v>14</v>
      </c>
      <c r="G868" s="23" t="s">
        <v>14</v>
      </c>
      <c r="H868" s="835"/>
      <c r="I868" s="1574">
        <f t="shared" si="104"/>
        <v>0</v>
      </c>
      <c r="J868" s="1501"/>
      <c r="K868" s="1421">
        <f t="shared" si="105"/>
        <v>0</v>
      </c>
      <c r="L868" s="1246"/>
      <c r="M868" s="363"/>
    </row>
    <row r="869" spans="1:13" s="105" customFormat="1" ht="12" customHeight="1">
      <c r="A869" s="136" t="s">
        <v>662</v>
      </c>
      <c r="B869" s="140" t="s">
        <v>1667</v>
      </c>
      <c r="C869" s="1123"/>
      <c r="D869" s="144" t="s">
        <v>404</v>
      </c>
      <c r="E869" s="23"/>
      <c r="F869" s="1001" t="s">
        <v>14</v>
      </c>
      <c r="G869" s="23" t="s">
        <v>14</v>
      </c>
      <c r="H869" s="835"/>
      <c r="I869" s="1574">
        <f t="shared" si="104"/>
        <v>0</v>
      </c>
      <c r="J869" s="1501"/>
      <c r="K869" s="1421">
        <f t="shared" si="105"/>
        <v>0</v>
      </c>
      <c r="L869" s="1246"/>
      <c r="M869" s="362"/>
    </row>
    <row r="870" spans="1:13" s="105" customFormat="1" ht="12" customHeight="1">
      <c r="A870" s="136" t="s">
        <v>663</v>
      </c>
      <c r="B870" s="119" t="s">
        <v>521</v>
      </c>
      <c r="C870" s="1123"/>
      <c r="D870" s="144" t="s">
        <v>405</v>
      </c>
      <c r="E870" s="23">
        <v>1</v>
      </c>
      <c r="F870" s="1001" t="s">
        <v>14</v>
      </c>
      <c r="G870" s="23" t="s">
        <v>14</v>
      </c>
      <c r="H870" s="835"/>
      <c r="I870" s="1574">
        <f t="shared" si="104"/>
        <v>0</v>
      </c>
      <c r="J870" s="1501"/>
      <c r="K870" s="1421">
        <f t="shared" si="105"/>
        <v>0</v>
      </c>
      <c r="L870" s="1246"/>
      <c r="M870" s="362"/>
    </row>
    <row r="871" spans="1:13" s="105" customFormat="1" ht="12" customHeight="1">
      <c r="A871" s="136" t="s">
        <v>664</v>
      </c>
      <c r="B871" s="119" t="s">
        <v>407</v>
      </c>
      <c r="C871" s="1124"/>
      <c r="D871" s="446" t="s">
        <v>405</v>
      </c>
      <c r="E871" s="23">
        <v>1</v>
      </c>
      <c r="F871" s="1001" t="s">
        <v>14</v>
      </c>
      <c r="G871" s="23" t="s">
        <v>14</v>
      </c>
      <c r="H871" s="835"/>
      <c r="I871" s="1574">
        <f t="shared" si="104"/>
        <v>0</v>
      </c>
      <c r="J871" s="1501"/>
      <c r="K871" s="1421">
        <f t="shared" si="105"/>
        <v>0</v>
      </c>
      <c r="L871" s="1247"/>
      <c r="M871" s="362"/>
    </row>
    <row r="872" spans="1:13" ht="12" customHeight="1">
      <c r="A872" s="165"/>
      <c r="B872" s="75" t="s">
        <v>1331</v>
      </c>
      <c r="C872" s="32"/>
      <c r="D872" s="279"/>
      <c r="E872" s="178"/>
      <c r="F872" s="818"/>
      <c r="G872" s="178"/>
      <c r="H872" s="859"/>
      <c r="I872" s="1599"/>
      <c r="J872" s="1486"/>
      <c r="K872" s="1426"/>
      <c r="L872" s="552"/>
      <c r="M872" s="567"/>
    </row>
    <row r="873" spans="1:13" ht="12" customHeight="1">
      <c r="A873" s="87" t="s">
        <v>714</v>
      </c>
      <c r="B873" s="372" t="s">
        <v>365</v>
      </c>
      <c r="C873" s="98"/>
      <c r="D873" s="33" t="s">
        <v>251</v>
      </c>
      <c r="E873" s="851">
        <v>1</v>
      </c>
      <c r="F873" s="384" t="s">
        <v>261</v>
      </c>
      <c r="G873" s="851" t="s">
        <v>261</v>
      </c>
      <c r="H873" s="1074"/>
      <c r="I873" s="1574">
        <f>+ROUNDUP(H873*E873,0)</f>
        <v>0</v>
      </c>
      <c r="J873" s="1501"/>
      <c r="K873" s="1421">
        <f>+I873*J873</f>
        <v>0</v>
      </c>
      <c r="L873" s="552"/>
      <c r="M873" s="567"/>
    </row>
    <row r="874" spans="1:13" ht="24" customHeight="1">
      <c r="A874" s="74" t="s">
        <v>641</v>
      </c>
      <c r="B874" s="372" t="s">
        <v>255</v>
      </c>
      <c r="C874" s="61"/>
      <c r="D874" s="33" t="s">
        <v>534</v>
      </c>
      <c r="E874" s="851">
        <v>1</v>
      </c>
      <c r="F874" s="384" t="s">
        <v>261</v>
      </c>
      <c r="G874" s="851" t="s">
        <v>261</v>
      </c>
      <c r="H874" s="1074"/>
      <c r="I874" s="1574">
        <f>+ROUNDUP(H874*E874,0)</f>
        <v>0</v>
      </c>
      <c r="J874" s="1501"/>
      <c r="K874" s="1421">
        <f>+I874*J874</f>
        <v>0</v>
      </c>
      <c r="L874" s="552"/>
      <c r="M874" s="567"/>
    </row>
    <row r="875" spans="1:13" ht="12" customHeight="1">
      <c r="A875" s="165" t="s">
        <v>691</v>
      </c>
      <c r="B875" s="463" t="s">
        <v>947</v>
      </c>
      <c r="C875" s="431"/>
      <c r="D875" s="413" t="s">
        <v>536</v>
      </c>
      <c r="E875" s="851">
        <v>1</v>
      </c>
      <c r="F875" s="384" t="s">
        <v>261</v>
      </c>
      <c r="G875" s="851" t="s">
        <v>261</v>
      </c>
      <c r="H875" s="1074"/>
      <c r="I875" s="1574">
        <f>+ROUNDUP(H875*E875,0)</f>
        <v>0</v>
      </c>
      <c r="J875" s="1501"/>
      <c r="K875" s="1421">
        <f>+I875*J875</f>
        <v>0</v>
      </c>
      <c r="L875" s="552"/>
      <c r="M875" s="567"/>
    </row>
    <row r="876" spans="1:13" ht="12" customHeight="1">
      <c r="A876" s="87" t="s">
        <v>774</v>
      </c>
      <c r="B876" s="427" t="s">
        <v>461</v>
      </c>
      <c r="C876" s="385"/>
      <c r="D876" s="413" t="s">
        <v>252</v>
      </c>
      <c r="E876" s="851">
        <v>1</v>
      </c>
      <c r="F876" s="384" t="s">
        <v>261</v>
      </c>
      <c r="G876" s="851" t="s">
        <v>261</v>
      </c>
      <c r="H876" s="1074"/>
      <c r="I876" s="1574">
        <f>+ROUNDUP(H876*E876,0)</f>
        <v>0</v>
      </c>
      <c r="J876" s="1501"/>
      <c r="K876" s="1421">
        <f>+I876*J876</f>
        <v>0</v>
      </c>
      <c r="L876" s="552"/>
      <c r="M876" s="567"/>
    </row>
    <row r="877" spans="1:12" ht="12" customHeight="1">
      <c r="A877" s="165"/>
      <c r="B877" s="75" t="s">
        <v>1332</v>
      </c>
      <c r="C877" s="455"/>
      <c r="D877" s="456"/>
      <c r="E877" s="457"/>
      <c r="F877" s="1047"/>
      <c r="G877" s="457"/>
      <c r="H877" s="830"/>
      <c r="I877" s="1600"/>
      <c r="J877" s="1523"/>
      <c r="K877" s="1448"/>
      <c r="L877" s="458"/>
    </row>
    <row r="878" spans="1:12" ht="12" customHeight="1">
      <c r="A878" s="165"/>
      <c r="B878" s="75" t="s">
        <v>1481</v>
      </c>
      <c r="C878" s="542" t="s">
        <v>301</v>
      </c>
      <c r="D878" s="456"/>
      <c r="E878" s="172"/>
      <c r="F878" s="513"/>
      <c r="G878" s="172"/>
      <c r="H878" s="878"/>
      <c r="I878" s="1616"/>
      <c r="J878" s="1538"/>
      <c r="K878" s="1466"/>
      <c r="L878" s="404" t="s">
        <v>345</v>
      </c>
    </row>
    <row r="879" spans="1:13" ht="12" customHeight="1">
      <c r="A879" s="87" t="s">
        <v>714</v>
      </c>
      <c r="B879" s="383" t="s">
        <v>1414</v>
      </c>
      <c r="C879" s="171"/>
      <c r="D879" s="173" t="s">
        <v>251</v>
      </c>
      <c r="E879" s="852">
        <v>1</v>
      </c>
      <c r="F879" s="146" t="str">
        <f aca="true" t="shared" si="106" ref="F879:F884">IF(G879="Tramo homogéneo","Tramo homogéneo",IF(G879="m","1000","Tramo homogéneo / 1.000 m"))</f>
        <v>Tramo homogéneo / 1.000 m</v>
      </c>
      <c r="G879" s="852" t="s">
        <v>1872</v>
      </c>
      <c r="H879" s="881"/>
      <c r="I879" s="1618">
        <f aca="true" t="shared" si="107" ref="I879:I884">IF(G879="Tramo homogéneo",H879*E879,IF(G879="m",ROUNDUP(H879/F879,0)*E879,IF(AND(G879="Tramo homogéneo / m",H879=""),0,"¿UNIDADES?")))</f>
        <v>0</v>
      </c>
      <c r="J879" s="1542"/>
      <c r="K879" s="1421">
        <f aca="true" t="shared" si="108" ref="K879:K884">+I879*J879</f>
        <v>0</v>
      </c>
      <c r="L879" s="458"/>
      <c r="M879" s="559"/>
    </row>
    <row r="880" spans="1:12" ht="12" customHeight="1">
      <c r="A880" s="87" t="s">
        <v>644</v>
      </c>
      <c r="B880" s="372" t="s">
        <v>460</v>
      </c>
      <c r="C880" s="98"/>
      <c r="D880" s="33" t="s">
        <v>246</v>
      </c>
      <c r="E880" s="852">
        <v>1</v>
      </c>
      <c r="F880" s="146" t="str">
        <f t="shared" si="106"/>
        <v>Tramo homogéneo / 1.000 m</v>
      </c>
      <c r="G880" s="852" t="s">
        <v>1872</v>
      </c>
      <c r="H880" s="881"/>
      <c r="I880" s="1618">
        <f t="shared" si="107"/>
        <v>0</v>
      </c>
      <c r="J880" s="1542"/>
      <c r="K880" s="1421">
        <f t="shared" si="108"/>
        <v>0</v>
      </c>
      <c r="L880" s="554"/>
    </row>
    <row r="881" spans="1:13" ht="36" customHeight="1">
      <c r="A881" s="136" t="s">
        <v>665</v>
      </c>
      <c r="B881" s="166" t="s">
        <v>151</v>
      </c>
      <c r="C881" s="46" t="s">
        <v>301</v>
      </c>
      <c r="D881" s="33" t="s">
        <v>152</v>
      </c>
      <c r="E881" s="852">
        <v>1</v>
      </c>
      <c r="F881" s="146" t="str">
        <f t="shared" si="106"/>
        <v>Tramo homogéneo / 1.000 m</v>
      </c>
      <c r="G881" s="852" t="s">
        <v>1872</v>
      </c>
      <c r="H881" s="881"/>
      <c r="I881" s="1618">
        <f t="shared" si="107"/>
        <v>0</v>
      </c>
      <c r="J881" s="1542"/>
      <c r="K881" s="1421">
        <f t="shared" si="108"/>
        <v>0</v>
      </c>
      <c r="L881" s="785" t="s">
        <v>1590</v>
      </c>
      <c r="M881" s="559"/>
    </row>
    <row r="882" spans="1:13" ht="24" customHeight="1">
      <c r="A882" s="74" t="s">
        <v>641</v>
      </c>
      <c r="B882" s="189" t="s">
        <v>255</v>
      </c>
      <c r="C882" s="21"/>
      <c r="D882" s="941" t="s">
        <v>534</v>
      </c>
      <c r="E882" s="852">
        <v>1</v>
      </c>
      <c r="F882" s="146" t="str">
        <f t="shared" si="106"/>
        <v>Tramo homogéneo / 1.000 m</v>
      </c>
      <c r="G882" s="852" t="s">
        <v>1872</v>
      </c>
      <c r="H882" s="881"/>
      <c r="I882" s="1618">
        <f t="shared" si="107"/>
        <v>0</v>
      </c>
      <c r="J882" s="1542"/>
      <c r="K882" s="1421">
        <f t="shared" si="108"/>
        <v>0</v>
      </c>
      <c r="L882" s="786"/>
      <c r="M882" s="559"/>
    </row>
    <row r="883" spans="1:13" ht="12" customHeight="1">
      <c r="A883" s="74"/>
      <c r="B883" s="83" t="s">
        <v>1232</v>
      </c>
      <c r="C883" s="21"/>
      <c r="D883" s="86" t="s">
        <v>1605</v>
      </c>
      <c r="E883" s="852">
        <v>1</v>
      </c>
      <c r="F883" s="146" t="str">
        <f t="shared" si="106"/>
        <v>Tramo homogéneo / 1.000 m</v>
      </c>
      <c r="G883" s="852" t="s">
        <v>1872</v>
      </c>
      <c r="H883" s="881"/>
      <c r="I883" s="1618">
        <f t="shared" si="107"/>
        <v>0</v>
      </c>
      <c r="J883" s="1542"/>
      <c r="K883" s="1421">
        <f t="shared" si="108"/>
        <v>0</v>
      </c>
      <c r="L883" s="775"/>
      <c r="M883" s="559"/>
    </row>
    <row r="884" spans="1:13" ht="12" customHeight="1">
      <c r="A884" s="165" t="s">
        <v>1828</v>
      </c>
      <c r="B884" s="169" t="s">
        <v>3</v>
      </c>
      <c r="C884" s="146"/>
      <c r="D884" s="173" t="s">
        <v>929</v>
      </c>
      <c r="E884" s="852">
        <v>1</v>
      </c>
      <c r="F884" s="146" t="str">
        <f t="shared" si="106"/>
        <v>Tramo homogéneo / 1.000 m</v>
      </c>
      <c r="G884" s="852" t="s">
        <v>1872</v>
      </c>
      <c r="H884" s="881"/>
      <c r="I884" s="1618">
        <f t="shared" si="107"/>
        <v>0</v>
      </c>
      <c r="J884" s="1542"/>
      <c r="K884" s="1421">
        <f t="shared" si="108"/>
        <v>0</v>
      </c>
      <c r="L884" s="775"/>
      <c r="M884" s="559"/>
    </row>
    <row r="885" spans="1:12" ht="12" customHeight="1">
      <c r="A885" s="165"/>
      <c r="B885" s="75" t="s">
        <v>1333</v>
      </c>
      <c r="C885" s="455"/>
      <c r="D885" s="410"/>
      <c r="E885" s="172"/>
      <c r="F885" s="513"/>
      <c r="G885" s="172"/>
      <c r="H885" s="878"/>
      <c r="I885" s="1616"/>
      <c r="J885" s="1538"/>
      <c r="K885" s="1466"/>
      <c r="L885" s="787"/>
    </row>
    <row r="886" spans="1:12" ht="48" customHeight="1">
      <c r="A886" s="443">
        <v>4156</v>
      </c>
      <c r="B886" s="63" t="s">
        <v>1415</v>
      </c>
      <c r="C886" s="385" t="s">
        <v>301</v>
      </c>
      <c r="D886" s="941"/>
      <c r="E886" s="178">
        <v>1</v>
      </c>
      <c r="F886" s="581" t="s">
        <v>1456</v>
      </c>
      <c r="G886" s="852" t="s">
        <v>1456</v>
      </c>
      <c r="H886" s="859"/>
      <c r="I886" s="1574">
        <f>+ROUNDUP(H886*E886,0)</f>
        <v>0</v>
      </c>
      <c r="J886" s="1501"/>
      <c r="K886" s="1421">
        <f>+I886*J886</f>
        <v>0</v>
      </c>
      <c r="L886" s="776" t="s">
        <v>1495</v>
      </c>
    </row>
    <row r="887" spans="1:13" s="370" customFormat="1" ht="12" customHeight="1">
      <c r="A887" s="87" t="s">
        <v>674</v>
      </c>
      <c r="B887" s="167" t="s">
        <v>955</v>
      </c>
      <c r="C887" s="28"/>
      <c r="D887" s="423" t="s">
        <v>1120</v>
      </c>
      <c r="E887" s="24">
        <v>1</v>
      </c>
      <c r="F887" s="581" t="s">
        <v>1456</v>
      </c>
      <c r="G887" s="852" t="s">
        <v>1456</v>
      </c>
      <c r="H887" s="81"/>
      <c r="I887" s="1574">
        <f>+ROUNDUP(H887*E887,0)</f>
        <v>0</v>
      </c>
      <c r="J887" s="1501"/>
      <c r="K887" s="1421">
        <f>+I887*J887</f>
        <v>0</v>
      </c>
      <c r="L887" s="117"/>
      <c r="M887" s="562"/>
    </row>
    <row r="888" spans="1:13" s="370" customFormat="1" ht="12" customHeight="1">
      <c r="A888" s="87"/>
      <c r="B888" s="80" t="s">
        <v>1483</v>
      </c>
      <c r="C888" s="16"/>
      <c r="D888" s="675"/>
      <c r="E888" s="24"/>
      <c r="F888" s="581"/>
      <c r="G888" s="852"/>
      <c r="H888" s="81"/>
      <c r="I888" s="1575"/>
      <c r="J888" s="1480"/>
      <c r="K888" s="1447"/>
      <c r="L888" s="117"/>
      <c r="M888" s="562"/>
    </row>
    <row r="889" spans="1:13" s="370" customFormat="1" ht="12" customHeight="1">
      <c r="A889" s="165" t="s">
        <v>1828</v>
      </c>
      <c r="B889" s="169" t="s">
        <v>3</v>
      </c>
      <c r="C889" s="146"/>
      <c r="D889" s="173" t="s">
        <v>929</v>
      </c>
      <c r="E889" s="178">
        <v>1</v>
      </c>
      <c r="F889" s="581" t="s">
        <v>1830</v>
      </c>
      <c r="G889" s="852" t="s">
        <v>1830</v>
      </c>
      <c r="H889" s="81"/>
      <c r="I889" s="1574">
        <f>+ROUNDUP(H889*E889,0)</f>
        <v>0</v>
      </c>
      <c r="J889" s="1501"/>
      <c r="K889" s="1421">
        <f>+I889*J889</f>
        <v>0</v>
      </c>
      <c r="L889" s="117"/>
      <c r="M889" s="562"/>
    </row>
    <row r="890" spans="1:13" s="370" customFormat="1" ht="12" customHeight="1">
      <c r="A890" s="87" t="s">
        <v>651</v>
      </c>
      <c r="B890" s="15" t="s">
        <v>1683</v>
      </c>
      <c r="C890" s="143"/>
      <c r="D890" s="675" t="s">
        <v>533</v>
      </c>
      <c r="E890" s="24">
        <v>7</v>
      </c>
      <c r="F890" s="581" t="s">
        <v>1830</v>
      </c>
      <c r="G890" s="852" t="s">
        <v>1830</v>
      </c>
      <c r="H890" s="81"/>
      <c r="I890" s="1574">
        <f>+ROUNDUP(H890*E890,0)</f>
        <v>0</v>
      </c>
      <c r="J890" s="1501"/>
      <c r="K890" s="1421">
        <f>+I890*J890</f>
        <v>0</v>
      </c>
      <c r="L890" s="117"/>
      <c r="M890" s="562"/>
    </row>
    <row r="891" spans="1:13" s="370" customFormat="1" ht="24" customHeight="1">
      <c r="A891" s="752" t="s">
        <v>1643</v>
      </c>
      <c r="B891" s="686" t="s">
        <v>1744</v>
      </c>
      <c r="C891" s="685" t="s">
        <v>301</v>
      </c>
      <c r="D891" s="687" t="s">
        <v>1743</v>
      </c>
      <c r="E891" s="852">
        <v>1</v>
      </c>
      <c r="F891" s="581" t="s">
        <v>1830</v>
      </c>
      <c r="G891" s="852" t="s">
        <v>1830</v>
      </c>
      <c r="H891" s="881"/>
      <c r="I891" s="1574">
        <f>+ROUNDUP(H891*E891,0)</f>
        <v>0</v>
      </c>
      <c r="J891" s="1501"/>
      <c r="K891" s="1421">
        <f>+I891*J891</f>
        <v>0</v>
      </c>
      <c r="L891" s="117" t="s">
        <v>1784</v>
      </c>
      <c r="M891" s="562"/>
    </row>
    <row r="892" spans="1:12" ht="12" customHeight="1">
      <c r="A892" s="676"/>
      <c r="B892" s="545" t="s">
        <v>1484</v>
      </c>
      <c r="C892" s="677" t="s">
        <v>301</v>
      </c>
      <c r="D892" s="678"/>
      <c r="E892" s="457"/>
      <c r="F892" s="1047"/>
      <c r="G892" s="457"/>
      <c r="H892" s="830"/>
      <c r="I892" s="1600"/>
      <c r="J892" s="1523"/>
      <c r="K892" s="1448"/>
      <c r="L892" s="404" t="s">
        <v>346</v>
      </c>
    </row>
    <row r="893" spans="1:12" ht="12" customHeight="1">
      <c r="A893" s="165"/>
      <c r="B893" s="75" t="s">
        <v>1616</v>
      </c>
      <c r="C893" s="455"/>
      <c r="D893" s="410"/>
      <c r="E893" s="178"/>
      <c r="F893" s="818"/>
      <c r="G893" s="178"/>
      <c r="H893" s="859"/>
      <c r="I893" s="1599"/>
      <c r="J893" s="1486"/>
      <c r="K893" s="1426"/>
      <c r="L893" s="404"/>
    </row>
    <row r="894" spans="1:13" ht="12" customHeight="1">
      <c r="A894" s="87" t="s">
        <v>642</v>
      </c>
      <c r="B894" s="169" t="s">
        <v>139</v>
      </c>
      <c r="C894" s="146"/>
      <c r="D894" s="86" t="s">
        <v>1605</v>
      </c>
      <c r="E894" s="178">
        <v>1</v>
      </c>
      <c r="F894" s="818" t="s">
        <v>19</v>
      </c>
      <c r="G894" s="178" t="s">
        <v>19</v>
      </c>
      <c r="H894" s="859"/>
      <c r="I894" s="1574">
        <f>+ROUNDUP(H894*E894,0)</f>
        <v>0</v>
      </c>
      <c r="J894" s="1501"/>
      <c r="K894" s="1421">
        <f>+I894*J894</f>
        <v>0</v>
      </c>
      <c r="L894" s="554"/>
      <c r="M894" s="559"/>
    </row>
    <row r="895" spans="1:12" ht="36" customHeight="1">
      <c r="A895" s="85" t="s">
        <v>977</v>
      </c>
      <c r="B895" s="372" t="s">
        <v>472</v>
      </c>
      <c r="C895" s="98" t="s">
        <v>301</v>
      </c>
      <c r="D895" s="173" t="s">
        <v>1119</v>
      </c>
      <c r="E895" s="178">
        <v>1</v>
      </c>
      <c r="F895" s="818" t="s">
        <v>19</v>
      </c>
      <c r="G895" s="178" t="s">
        <v>19</v>
      </c>
      <c r="H895" s="859"/>
      <c r="I895" s="1574">
        <f>+ROUNDUP(H895*E895,0)</f>
        <v>0</v>
      </c>
      <c r="J895" s="1501"/>
      <c r="K895" s="1421">
        <f>+I895*J895</f>
        <v>0</v>
      </c>
      <c r="L895" s="404" t="s">
        <v>1485</v>
      </c>
    </row>
    <row r="896" spans="1:12" ht="12" customHeight="1">
      <c r="A896" s="165" t="s">
        <v>1828</v>
      </c>
      <c r="B896" s="169" t="s">
        <v>3</v>
      </c>
      <c r="C896" s="146"/>
      <c r="D896" s="173" t="s">
        <v>929</v>
      </c>
      <c r="E896" s="178">
        <v>1</v>
      </c>
      <c r="F896" s="1070" t="s">
        <v>108</v>
      </c>
      <c r="G896" s="1079" t="s">
        <v>108</v>
      </c>
      <c r="H896" s="859"/>
      <c r="I896" s="1574">
        <f>+ROUNDUP(H896*E896,0)</f>
        <v>0</v>
      </c>
      <c r="J896" s="1501"/>
      <c r="K896" s="1421">
        <f>+I896*J896</f>
        <v>0</v>
      </c>
      <c r="L896" s="453"/>
    </row>
    <row r="897" spans="1:12" ht="12" customHeight="1">
      <c r="A897" s="165"/>
      <c r="B897" s="75" t="s">
        <v>1725</v>
      </c>
      <c r="C897" s="455"/>
      <c r="D897" s="76"/>
      <c r="E897" s="312"/>
      <c r="F897" s="727"/>
      <c r="G897" s="312"/>
      <c r="H897" s="882"/>
      <c r="I897" s="1619"/>
      <c r="J897" s="1543"/>
      <c r="K897" s="1468"/>
      <c r="L897" s="549"/>
    </row>
    <row r="898" spans="1:12" ht="12" customHeight="1">
      <c r="A898" s="165" t="s">
        <v>651</v>
      </c>
      <c r="B898" s="169" t="s">
        <v>467</v>
      </c>
      <c r="C898" s="143"/>
      <c r="D898" s="941" t="s">
        <v>533</v>
      </c>
      <c r="E898" s="178">
        <v>7</v>
      </c>
      <c r="F898" s="1071">
        <v>3500</v>
      </c>
      <c r="G898" s="1079" t="s">
        <v>1839</v>
      </c>
      <c r="H898" s="859"/>
      <c r="I898" s="1566">
        <f>+ROUNDUP(H898/F898,0)*E898</f>
        <v>0</v>
      </c>
      <c r="J898" s="1500"/>
      <c r="K898" s="1421">
        <f>+I898*J898</f>
        <v>0</v>
      </c>
      <c r="L898" s="458"/>
    </row>
    <row r="899" spans="1:13" ht="12" customHeight="1" thickBot="1">
      <c r="A899" s="557" t="s">
        <v>1330</v>
      </c>
      <c r="B899" s="550" t="s">
        <v>331</v>
      </c>
      <c r="C899" s="555"/>
      <c r="D899" s="658" t="s">
        <v>1033</v>
      </c>
      <c r="E899" s="551">
        <v>3</v>
      </c>
      <c r="F899" s="1072">
        <v>3500</v>
      </c>
      <c r="G899" s="551" t="s">
        <v>1839</v>
      </c>
      <c r="H899" s="883"/>
      <c r="I899" s="1593">
        <f>+ROUNDUP(H899/F899,0)*E899</f>
        <v>0</v>
      </c>
      <c r="J899" s="1516"/>
      <c r="K899" s="1432">
        <f>+I899*J899</f>
        <v>0</v>
      </c>
      <c r="L899" s="659"/>
      <c r="M899" s="573"/>
    </row>
    <row r="900" ht="12" thickTop="1"/>
    <row r="901" ht="12" thickBot="1"/>
    <row r="902" spans="9:11" ht="12.75" thickBot="1" thickTop="1">
      <c r="I902" s="1177" t="s">
        <v>1873</v>
      </c>
      <c r="J902" s="1178"/>
      <c r="K902" s="940">
        <f>+SUM(K5:K899)</f>
        <v>0</v>
      </c>
    </row>
    <row r="903" ht="12" thickTop="1"/>
  </sheetData>
  <sheetProtection/>
  <mergeCells count="136">
    <mergeCell ref="I902:J902"/>
    <mergeCell ref="J2:J3"/>
    <mergeCell ref="K2:K3"/>
    <mergeCell ref="L527:L531"/>
    <mergeCell ref="C488:C491"/>
    <mergeCell ref="L823:L825"/>
    <mergeCell ref="C778:C780"/>
    <mergeCell ref="C823:C824"/>
    <mergeCell ref="L778:L780"/>
    <mergeCell ref="L593:L598"/>
    <mergeCell ref="L793:L795"/>
    <mergeCell ref="C759:C761"/>
    <mergeCell ref="L759:L761"/>
    <mergeCell ref="C532:C536"/>
    <mergeCell ref="C568:C574"/>
    <mergeCell ref="C511:C517"/>
    <mergeCell ref="L612:L613"/>
    <mergeCell ref="C668:C669"/>
    <mergeCell ref="C638:C640"/>
    <mergeCell ref="B544:C544"/>
    <mergeCell ref="C612:C613"/>
    <mergeCell ref="B551:D551"/>
    <mergeCell ref="C655:C658"/>
    <mergeCell ref="C96:C97"/>
    <mergeCell ref="C253:C254"/>
    <mergeCell ref="C400:C405"/>
    <mergeCell ref="C479:C484"/>
    <mergeCell ref="B348:D348"/>
    <mergeCell ref="C130:C135"/>
    <mergeCell ref="C503:C508"/>
    <mergeCell ref="C527:C531"/>
    <mergeCell ref="A1:A3"/>
    <mergeCell ref="B1:B3"/>
    <mergeCell ref="L519:L522"/>
    <mergeCell ref="C496:C501"/>
    <mergeCell ref="L459:L467"/>
    <mergeCell ref="L96:L97"/>
    <mergeCell ref="C256:C258"/>
    <mergeCell ref="I2:I3"/>
    <mergeCell ref="C269:C274"/>
    <mergeCell ref="C356:C357"/>
    <mergeCell ref="C1:C3"/>
    <mergeCell ref="E2:F2"/>
    <mergeCell ref="L1:L3"/>
    <mergeCell ref="D1:D3"/>
    <mergeCell ref="E1:F1"/>
    <mergeCell ref="G2:G3"/>
    <mergeCell ref="H2:H3"/>
    <mergeCell ref="G1:H1"/>
    <mergeCell ref="B4:L4"/>
    <mergeCell ref="L503:L508"/>
    <mergeCell ref="L747:L748"/>
    <mergeCell ref="C326:C327"/>
    <mergeCell ref="C146:C147"/>
    <mergeCell ref="C173:C174"/>
    <mergeCell ref="L326:L327"/>
    <mergeCell ref="L364:L366"/>
    <mergeCell ref="C471:C473"/>
    <mergeCell ref="L269:L274"/>
    <mergeCell ref="L173:L174"/>
    <mergeCell ref="L146:L147"/>
    <mergeCell ref="L130:L135"/>
    <mergeCell ref="C602:C606"/>
    <mergeCell ref="C593:C598"/>
    <mergeCell ref="C519:C522"/>
    <mergeCell ref="L532:L536"/>
    <mergeCell ref="L446:L448"/>
    <mergeCell ref="L496:L501"/>
    <mergeCell ref="L488:L491"/>
    <mergeCell ref="L331:L339"/>
    <mergeCell ref="B538:C538"/>
    <mergeCell ref="L568:L574"/>
    <mergeCell ref="M1:M3"/>
    <mergeCell ref="L384:L385"/>
    <mergeCell ref="L36:L42"/>
    <mergeCell ref="C459:C467"/>
    <mergeCell ref="C416:C417"/>
    <mergeCell ref="I1:K1"/>
    <mergeCell ref="L416:L417"/>
    <mergeCell ref="C386:C387"/>
    <mergeCell ref="L471:L473"/>
    <mergeCell ref="L418:L419"/>
    <mergeCell ref="C418:C419"/>
    <mergeCell ref="L400:L405"/>
    <mergeCell ref="C446:C448"/>
    <mergeCell ref="L426:L428"/>
    <mergeCell ref="C485:C486"/>
    <mergeCell ref="C124:C128"/>
    <mergeCell ref="C82:C87"/>
    <mergeCell ref="C277:C278"/>
    <mergeCell ref="C341:C346"/>
    <mergeCell ref="L277:L285"/>
    <mergeCell ref="C281:C285"/>
    <mergeCell ref="C331:C332"/>
    <mergeCell ref="L253:L254"/>
    <mergeCell ref="L479:L484"/>
    <mergeCell ref="C394:C398"/>
    <mergeCell ref="L386:L387"/>
    <mergeCell ref="C523:C525"/>
    <mergeCell ref="L523:L525"/>
    <mergeCell ref="L82:L87"/>
    <mergeCell ref="L256:L258"/>
    <mergeCell ref="C384:C385"/>
    <mergeCell ref="L511:L517"/>
    <mergeCell ref="C120:C121"/>
    <mergeCell ref="L120:L128"/>
    <mergeCell ref="L724:L726"/>
    <mergeCell ref="L485:L486"/>
    <mergeCell ref="L677:L679"/>
    <mergeCell ref="L602:L606"/>
    <mergeCell ref="C72:C73"/>
    <mergeCell ref="L72:L80"/>
    <mergeCell ref="C76:C80"/>
    <mergeCell ref="C335:C339"/>
    <mergeCell ref="C390:C391"/>
    <mergeCell ref="L390:L398"/>
    <mergeCell ref="C863:C864"/>
    <mergeCell ref="L863:L871"/>
    <mergeCell ref="C867:C871"/>
    <mergeCell ref="L854:L855"/>
    <mergeCell ref="B584:D584"/>
    <mergeCell ref="L659:L660"/>
    <mergeCell ref="C659:C660"/>
    <mergeCell ref="L743:L746"/>
    <mergeCell ref="C727:C729"/>
    <mergeCell ref="L727:L729"/>
    <mergeCell ref="C793:C795"/>
    <mergeCell ref="L638:L640"/>
    <mergeCell ref="C743:C746"/>
    <mergeCell ref="C364:C366"/>
    <mergeCell ref="L341:L346"/>
    <mergeCell ref="L356:L357"/>
    <mergeCell ref="C677:C679"/>
    <mergeCell ref="L655:L658"/>
    <mergeCell ref="L668:L669"/>
    <mergeCell ref="C724:C726"/>
  </mergeCells>
  <conditionalFormatting sqref="I847">
    <cfRule type="cellIs" priority="1" dxfId="2" operator="equal" stopIfTrue="1">
      <formula>"¿UNIDADES?"</formula>
    </cfRule>
  </conditionalFormatting>
  <printOptions horizontalCentered="1"/>
  <pageMargins left="0.1968503937007874" right="0.1968503937007874" top="0.7480314960629921" bottom="0.6299212598425197" header="0.31496062992125984" footer="0.2362204724409449"/>
  <pageSetup fitToHeight="0" horizontalDpi="600" verticalDpi="600" orientation="landscape" paperSize="9" scale="47" r:id="rId1"/>
  <headerFooter alignWithMargins="0">
    <oddHeader>&amp;L&amp;"NewsGotT,Normal"&amp;14&amp;URecomendaciones para la Redacción de Planes Control de Calidad de Materiales en los Proyectos y Obras Lineales. Versión Mayo de 2019</oddHeader>
    <oddFooter xml:space="preserve">&amp;L&amp;"NewsGotT,Normal"&amp;10JUNTA DE ANDALUCÍA
CONSEJERÍA DE FOMENTO, INFRAESTRUCTURAS Y ORDENACIÓN DEL TERRITORIO                                               
&amp;C    </oddFooter>
  </headerFooter>
  <rowBreaks count="9" manualBreakCount="9">
    <brk id="51" max="11" man="1"/>
    <brk id="103" max="11" man="1"/>
    <brk id="162" max="11" man="1"/>
    <brk id="205" max="11" man="1"/>
    <brk id="258" max="11" man="1"/>
    <brk id="312" max="11" man="1"/>
    <brk id="368" max="11" man="1"/>
    <brk id="491" max="255" man="1"/>
    <brk id="562" max="11" man="1"/>
  </rowBreaks>
</worksheet>
</file>

<file path=xl/worksheets/sheet5.xml><?xml version="1.0" encoding="utf-8"?>
<worksheet xmlns="http://schemas.openxmlformats.org/spreadsheetml/2006/main" xmlns:r="http://schemas.openxmlformats.org/officeDocument/2006/relationships">
  <dimension ref="A1:M117"/>
  <sheetViews>
    <sheetView zoomScalePageLayoutView="0" workbookViewId="0" topLeftCell="A1">
      <selection activeCell="I10" sqref="I10:I110"/>
    </sheetView>
  </sheetViews>
  <sheetFormatPr defaultColWidth="11.5" defaultRowHeight="12"/>
  <cols>
    <col min="1" max="1" width="12" style="48" customWidth="1"/>
    <col min="2" max="2" width="51.83203125" style="50" customWidth="1"/>
    <col min="3" max="3" width="4.83203125" style="93" customWidth="1"/>
    <col min="4" max="4" width="22.83203125" style="50" customWidth="1"/>
    <col min="5" max="5" width="8.33203125" style="50" customWidth="1"/>
    <col min="6" max="6" width="27.83203125" style="50" customWidth="1"/>
    <col min="7" max="7" width="20" style="50" customWidth="1"/>
    <col min="8" max="8" width="15" style="50" customWidth="1"/>
    <col min="9" max="9" width="15.16015625" style="50" customWidth="1"/>
    <col min="10" max="10" width="15.5" style="50" customWidth="1"/>
    <col min="11" max="11" width="18.83203125" style="50" customWidth="1"/>
    <col min="12" max="12" width="63.66015625" style="656" customWidth="1"/>
    <col min="13" max="16384" width="11.5" style="50" customWidth="1"/>
  </cols>
  <sheetData>
    <row r="1" spans="1:13" ht="42.75" customHeight="1" thickTop="1">
      <c r="A1" s="1371" t="s">
        <v>270</v>
      </c>
      <c r="B1" s="1374" t="s">
        <v>290</v>
      </c>
      <c r="C1" s="1376" t="s">
        <v>254</v>
      </c>
      <c r="D1" s="1142" t="s">
        <v>262</v>
      </c>
      <c r="E1" s="1145" t="s">
        <v>1840</v>
      </c>
      <c r="F1" s="1146"/>
      <c r="G1" s="1149" t="s">
        <v>1841</v>
      </c>
      <c r="H1" s="1151"/>
      <c r="I1" s="1379" t="s">
        <v>1845</v>
      </c>
      <c r="J1" s="1380"/>
      <c r="K1" s="1381"/>
      <c r="L1" s="1260" t="s">
        <v>254</v>
      </c>
      <c r="M1" s="49"/>
    </row>
    <row r="2" spans="1:13" ht="33" customHeight="1">
      <c r="A2" s="1372"/>
      <c r="B2" s="1375"/>
      <c r="C2" s="1377"/>
      <c r="D2" s="1143"/>
      <c r="E2" s="1252" t="s">
        <v>291</v>
      </c>
      <c r="F2" s="1253"/>
      <c r="G2" s="1274" t="s">
        <v>1833</v>
      </c>
      <c r="H2" s="1352" t="s">
        <v>1834</v>
      </c>
      <c r="I2" s="1274" t="s">
        <v>1837</v>
      </c>
      <c r="J2" s="1350" t="s">
        <v>1835</v>
      </c>
      <c r="K2" s="1352" t="s">
        <v>1836</v>
      </c>
      <c r="L2" s="1261"/>
      <c r="M2" s="49"/>
    </row>
    <row r="3" spans="1:13" ht="33" customHeight="1" thickBot="1">
      <c r="A3" s="1373"/>
      <c r="B3" s="1375"/>
      <c r="C3" s="1378"/>
      <c r="D3" s="1143"/>
      <c r="E3" s="51" t="s">
        <v>289</v>
      </c>
      <c r="F3" s="52" t="s">
        <v>292</v>
      </c>
      <c r="G3" s="1156"/>
      <c r="H3" s="1158"/>
      <c r="I3" s="1156"/>
      <c r="J3" s="1351"/>
      <c r="K3" s="1158"/>
      <c r="L3" s="1262"/>
      <c r="M3" s="49"/>
    </row>
    <row r="4" spans="1:13" ht="19.5" customHeight="1" thickTop="1">
      <c r="A4" s="606"/>
      <c r="B4" s="1258" t="s">
        <v>27</v>
      </c>
      <c r="C4" s="1258"/>
      <c r="D4" s="1366"/>
      <c r="E4" s="1366"/>
      <c r="F4" s="1366"/>
      <c r="G4" s="1366"/>
      <c r="H4" s="1366"/>
      <c r="I4" s="1366"/>
      <c r="J4" s="1366"/>
      <c r="K4" s="1366"/>
      <c r="L4" s="1367"/>
      <c r="M4" s="49"/>
    </row>
    <row r="5" spans="1:13" s="57" customFormat="1" ht="12" customHeight="1">
      <c r="A5" s="607"/>
      <c r="B5" s="660" t="s">
        <v>28</v>
      </c>
      <c r="C5" s="53"/>
      <c r="D5" s="33"/>
      <c r="E5" s="54"/>
      <c r="F5" s="56"/>
      <c r="G5" s="54"/>
      <c r="H5" s="53"/>
      <c r="I5" s="54"/>
      <c r="J5" s="53"/>
      <c r="K5" s="56"/>
      <c r="L5" s="646"/>
      <c r="M5" s="49"/>
    </row>
    <row r="6" spans="1:13" s="57" customFormat="1" ht="12" customHeight="1">
      <c r="A6" s="607"/>
      <c r="B6" s="1368" t="s">
        <v>1491</v>
      </c>
      <c r="C6" s="1369"/>
      <c r="D6" s="1369"/>
      <c r="E6" s="1369"/>
      <c r="F6" s="1369"/>
      <c r="G6" s="1369"/>
      <c r="H6" s="1369"/>
      <c r="I6" s="1369"/>
      <c r="J6" s="1369"/>
      <c r="K6" s="1370"/>
      <c r="L6" s="647"/>
      <c r="M6" s="49"/>
    </row>
    <row r="7" spans="1:12" s="1" customFormat="1" ht="12" customHeight="1">
      <c r="A7" s="228" t="s">
        <v>1090</v>
      </c>
      <c r="B7" s="169" t="s">
        <v>1418</v>
      </c>
      <c r="C7" s="371" t="s">
        <v>301</v>
      </c>
      <c r="D7" s="29" t="s">
        <v>1416</v>
      </c>
      <c r="E7" s="24">
        <v>1</v>
      </c>
      <c r="F7" s="25" t="s">
        <v>244</v>
      </c>
      <c r="G7" s="24" t="s">
        <v>244</v>
      </c>
      <c r="H7" s="81"/>
      <c r="I7" s="901">
        <f>+ROUNDUP(H7*E7,0)</f>
        <v>0</v>
      </c>
      <c r="J7" s="28"/>
      <c r="K7" s="211">
        <f>+I7*J7</f>
        <v>0</v>
      </c>
      <c r="L7" s="72" t="s">
        <v>1419</v>
      </c>
    </row>
    <row r="8" spans="1:12" s="1" customFormat="1" ht="24" customHeight="1">
      <c r="A8" s="228" t="s">
        <v>1090</v>
      </c>
      <c r="B8" s="169" t="s">
        <v>1417</v>
      </c>
      <c r="C8" s="371"/>
      <c r="D8" s="29" t="s">
        <v>1416</v>
      </c>
      <c r="E8" s="424">
        <v>1</v>
      </c>
      <c r="F8" s="425" t="s">
        <v>1800</v>
      </c>
      <c r="G8" s="424" t="s">
        <v>1800</v>
      </c>
      <c r="H8" s="867"/>
      <c r="I8" s="901">
        <f>+ROUNDUP(H8*E8,0)</f>
        <v>0</v>
      </c>
      <c r="J8" s="28"/>
      <c r="K8" s="211">
        <f>+I8*J8</f>
        <v>0</v>
      </c>
      <c r="L8" s="72"/>
    </row>
    <row r="9" spans="1:13" s="57" customFormat="1" ht="24" customHeight="1">
      <c r="A9" s="608"/>
      <c r="B9" s="1363" t="s">
        <v>1489</v>
      </c>
      <c r="C9" s="1364"/>
      <c r="D9" s="1364"/>
      <c r="E9" s="1364"/>
      <c r="F9" s="1364"/>
      <c r="G9" s="1364"/>
      <c r="H9" s="1364"/>
      <c r="I9" s="1364"/>
      <c r="J9" s="1364"/>
      <c r="K9" s="1365"/>
      <c r="L9" s="395" t="s">
        <v>29</v>
      </c>
      <c r="M9" s="49"/>
    </row>
    <row r="10" spans="1:13" s="473" customFormat="1" ht="12" customHeight="1">
      <c r="A10" s="608"/>
      <c r="B10" s="662" t="s">
        <v>1400</v>
      </c>
      <c r="C10" s="73"/>
      <c r="D10" s="279"/>
      <c r="E10" s="178"/>
      <c r="F10" s="88"/>
      <c r="G10" s="178"/>
      <c r="H10" s="859"/>
      <c r="I10" s="1599"/>
      <c r="J10" s="1486"/>
      <c r="K10" s="1426"/>
      <c r="L10" s="648"/>
      <c r="M10" s="472"/>
    </row>
    <row r="11" spans="1:13" s="473" customFormat="1" ht="12" customHeight="1">
      <c r="A11" s="608"/>
      <c r="B11" s="662" t="s">
        <v>1492</v>
      </c>
      <c r="C11" s="73"/>
      <c r="D11" s="279"/>
      <c r="E11" s="178"/>
      <c r="F11" s="88"/>
      <c r="G11" s="178"/>
      <c r="H11" s="859"/>
      <c r="I11" s="1599"/>
      <c r="J11" s="1486"/>
      <c r="K11" s="1426"/>
      <c r="L11" s="648"/>
      <c r="M11" s="472"/>
    </row>
    <row r="12" spans="1:13" s="473" customFormat="1" ht="12" customHeight="1">
      <c r="A12" s="608" t="s">
        <v>1376</v>
      </c>
      <c r="B12" s="63" t="s">
        <v>993</v>
      </c>
      <c r="C12" s="32"/>
      <c r="D12" s="410" t="s">
        <v>1786</v>
      </c>
      <c r="E12" s="54"/>
      <c r="F12" s="88"/>
      <c r="G12" s="178"/>
      <c r="H12" s="859"/>
      <c r="I12" s="1598"/>
      <c r="J12" s="1544"/>
      <c r="K12" s="1426"/>
      <c r="L12" s="648"/>
      <c r="M12" s="472"/>
    </row>
    <row r="13" spans="1:13" s="473" customFormat="1" ht="24" customHeight="1">
      <c r="A13" s="608" t="s">
        <v>1372</v>
      </c>
      <c r="B13" s="63" t="s">
        <v>31</v>
      </c>
      <c r="C13" s="32"/>
      <c r="D13" s="410" t="s">
        <v>1787</v>
      </c>
      <c r="E13" s="178"/>
      <c r="F13" s="88"/>
      <c r="G13" s="178"/>
      <c r="H13" s="859"/>
      <c r="I13" s="1599"/>
      <c r="J13" s="1486"/>
      <c r="K13" s="1426"/>
      <c r="L13" s="648"/>
      <c r="M13" s="472"/>
    </row>
    <row r="14" spans="1:13" s="473" customFormat="1" ht="24" customHeight="1">
      <c r="A14" s="608" t="s">
        <v>1375</v>
      </c>
      <c r="B14" s="63" t="s">
        <v>32</v>
      </c>
      <c r="C14" s="32"/>
      <c r="D14" s="410" t="s">
        <v>1788</v>
      </c>
      <c r="E14" s="178"/>
      <c r="F14" s="88"/>
      <c r="G14" s="178"/>
      <c r="H14" s="859"/>
      <c r="I14" s="1599"/>
      <c r="J14" s="1486"/>
      <c r="K14" s="1426"/>
      <c r="L14" s="661"/>
      <c r="M14" s="472"/>
    </row>
    <row r="15" spans="1:13" s="473" customFormat="1" ht="12" customHeight="1">
      <c r="A15" s="608" t="s">
        <v>1374</v>
      </c>
      <c r="B15" s="63" t="s">
        <v>994</v>
      </c>
      <c r="C15" s="32"/>
      <c r="D15" s="410" t="s">
        <v>1789</v>
      </c>
      <c r="E15" s="178"/>
      <c r="F15" s="663"/>
      <c r="G15" s="178"/>
      <c r="H15" s="859"/>
      <c r="I15" s="1599"/>
      <c r="J15" s="1486"/>
      <c r="K15" s="1426"/>
      <c r="L15" s="648"/>
      <c r="M15" s="472"/>
    </row>
    <row r="16" spans="1:13" s="473" customFormat="1" ht="12" customHeight="1">
      <c r="A16" s="608" t="s">
        <v>1377</v>
      </c>
      <c r="B16" s="63" t="s">
        <v>1493</v>
      </c>
      <c r="C16" s="32"/>
      <c r="D16" s="410" t="s">
        <v>1790</v>
      </c>
      <c r="E16" s="178"/>
      <c r="F16" s="88"/>
      <c r="G16" s="178"/>
      <c r="H16" s="859"/>
      <c r="I16" s="1599"/>
      <c r="J16" s="1486"/>
      <c r="K16" s="1426"/>
      <c r="L16" s="648"/>
      <c r="M16" s="472"/>
    </row>
    <row r="17" spans="1:13" s="473" customFormat="1" ht="12" customHeight="1">
      <c r="A17" s="608" t="s">
        <v>1373</v>
      </c>
      <c r="B17" s="63" t="s">
        <v>1420</v>
      </c>
      <c r="C17" s="32"/>
      <c r="D17" s="410" t="s">
        <v>1791</v>
      </c>
      <c r="E17" s="178"/>
      <c r="F17" s="88"/>
      <c r="G17" s="178"/>
      <c r="H17" s="859"/>
      <c r="I17" s="1599"/>
      <c r="J17" s="1486"/>
      <c r="K17" s="1426"/>
      <c r="L17" s="648"/>
      <c r="M17" s="472"/>
    </row>
    <row r="18" spans="1:13" s="473" customFormat="1" ht="12" customHeight="1">
      <c r="A18" s="607"/>
      <c r="B18" s="60" t="s">
        <v>1401</v>
      </c>
      <c r="C18" s="61"/>
      <c r="D18" s="59"/>
      <c r="E18" s="54"/>
      <c r="F18" s="56"/>
      <c r="G18" s="54"/>
      <c r="H18" s="667"/>
      <c r="I18" s="1598"/>
      <c r="J18" s="1544"/>
      <c r="K18" s="1459"/>
      <c r="L18" s="648"/>
      <c r="M18" s="472"/>
    </row>
    <row r="19" spans="1:13" s="473" customFormat="1" ht="12" customHeight="1">
      <c r="A19" s="607" t="s">
        <v>1379</v>
      </c>
      <c r="B19" s="62" t="s">
        <v>993</v>
      </c>
      <c r="C19" s="61"/>
      <c r="D19" s="68" t="s">
        <v>1792</v>
      </c>
      <c r="E19" s="54"/>
      <c r="F19" s="56"/>
      <c r="G19" s="54"/>
      <c r="H19" s="667"/>
      <c r="I19" s="1598"/>
      <c r="J19" s="1522"/>
      <c r="K19" s="1459"/>
      <c r="L19" s="648"/>
      <c r="M19" s="472"/>
    </row>
    <row r="20" spans="1:13" s="473" customFormat="1" ht="12" customHeight="1">
      <c r="A20" s="607" t="s">
        <v>1378</v>
      </c>
      <c r="B20" s="62" t="s">
        <v>48</v>
      </c>
      <c r="C20" s="61"/>
      <c r="D20" s="68" t="s">
        <v>1793</v>
      </c>
      <c r="E20" s="54"/>
      <c r="F20" s="56"/>
      <c r="G20" s="54"/>
      <c r="H20" s="667"/>
      <c r="I20" s="1598"/>
      <c r="J20" s="1522"/>
      <c r="K20" s="1459"/>
      <c r="L20" s="648"/>
      <c r="M20" s="472"/>
    </row>
    <row r="21" spans="1:13" s="473" customFormat="1" ht="12" customHeight="1">
      <c r="A21" s="607" t="s">
        <v>1377</v>
      </c>
      <c r="B21" s="62" t="s">
        <v>1493</v>
      </c>
      <c r="C21" s="61"/>
      <c r="D21" s="410" t="s">
        <v>1790</v>
      </c>
      <c r="E21" s="54"/>
      <c r="F21" s="56"/>
      <c r="G21" s="54"/>
      <c r="H21" s="667"/>
      <c r="I21" s="1598"/>
      <c r="J21" s="1522"/>
      <c r="K21" s="1459"/>
      <c r="L21" s="648"/>
      <c r="M21" s="472"/>
    </row>
    <row r="22" spans="1:13" s="473" customFormat="1" ht="12" customHeight="1">
      <c r="A22" s="607"/>
      <c r="B22" s="60" t="s">
        <v>1402</v>
      </c>
      <c r="C22" s="61"/>
      <c r="D22" s="59"/>
      <c r="E22" s="462"/>
      <c r="F22" s="471"/>
      <c r="G22" s="54"/>
      <c r="H22" s="667"/>
      <c r="I22" s="1620"/>
      <c r="J22" s="1545"/>
      <c r="K22" s="1469"/>
      <c r="L22" s="648"/>
      <c r="M22" s="472"/>
    </row>
    <row r="23" spans="1:13" s="473" customFormat="1" ht="12" customHeight="1">
      <c r="A23" s="607" t="s">
        <v>1379</v>
      </c>
      <c r="B23" s="62" t="s">
        <v>993</v>
      </c>
      <c r="C23" s="61"/>
      <c r="D23" s="68" t="s">
        <v>1792</v>
      </c>
      <c r="E23" s="462"/>
      <c r="F23" s="471"/>
      <c r="G23" s="54"/>
      <c r="H23" s="667"/>
      <c r="I23" s="1620"/>
      <c r="J23" s="1546"/>
      <c r="K23" s="1469"/>
      <c r="L23" s="648"/>
      <c r="M23" s="472"/>
    </row>
    <row r="24" spans="1:13" s="473" customFormat="1" ht="24" customHeight="1">
      <c r="A24" s="607" t="s">
        <v>1372</v>
      </c>
      <c r="B24" s="62" t="s">
        <v>48</v>
      </c>
      <c r="C24" s="61"/>
      <c r="D24" s="68" t="s">
        <v>1787</v>
      </c>
      <c r="E24" s="462"/>
      <c r="F24" s="471"/>
      <c r="G24" s="54"/>
      <c r="H24" s="667"/>
      <c r="I24" s="1620"/>
      <c r="J24" s="1546"/>
      <c r="K24" s="1469"/>
      <c r="L24" s="648"/>
      <c r="M24" s="472"/>
    </row>
    <row r="25" spans="1:13" s="473" customFormat="1" ht="12" customHeight="1">
      <c r="A25" s="607" t="s">
        <v>1377</v>
      </c>
      <c r="B25" s="62" t="s">
        <v>1493</v>
      </c>
      <c r="C25" s="61"/>
      <c r="D25" s="410" t="s">
        <v>1794</v>
      </c>
      <c r="E25" s="462"/>
      <c r="F25" s="471"/>
      <c r="G25" s="54"/>
      <c r="H25" s="667"/>
      <c r="I25" s="1620"/>
      <c r="J25" s="1546"/>
      <c r="K25" s="1469"/>
      <c r="L25" s="648"/>
      <c r="M25" s="472"/>
    </row>
    <row r="26" spans="1:13" s="473" customFormat="1" ht="12" customHeight="1">
      <c r="A26" s="607"/>
      <c r="B26" s="58" t="s">
        <v>1403</v>
      </c>
      <c r="C26" s="55"/>
      <c r="D26" s="59"/>
      <c r="E26" s="54"/>
      <c r="F26" s="56"/>
      <c r="G26" s="54"/>
      <c r="H26" s="667"/>
      <c r="I26" s="1598"/>
      <c r="J26" s="1544"/>
      <c r="K26" s="1459"/>
      <c r="L26" s="648"/>
      <c r="M26" s="472"/>
    </row>
    <row r="27" spans="1:13" s="473" customFormat="1" ht="12" customHeight="1">
      <c r="A27" s="228" t="s">
        <v>1090</v>
      </c>
      <c r="B27" s="67" t="s">
        <v>1538</v>
      </c>
      <c r="C27" s="55"/>
      <c r="D27" s="59"/>
      <c r="E27" s="54"/>
      <c r="F27" s="56"/>
      <c r="G27" s="54"/>
      <c r="H27" s="667"/>
      <c r="I27" s="1598"/>
      <c r="J27" s="1544"/>
      <c r="K27" s="1459"/>
      <c r="L27" s="650"/>
      <c r="M27" s="472"/>
    </row>
    <row r="28" spans="1:13" s="473" customFormat="1" ht="24" customHeight="1">
      <c r="A28" s="607" t="s">
        <v>1381</v>
      </c>
      <c r="B28" s="62" t="s">
        <v>48</v>
      </c>
      <c r="C28" s="61"/>
      <c r="D28" s="59" t="s">
        <v>1421</v>
      </c>
      <c r="E28" s="178">
        <v>1</v>
      </c>
      <c r="F28" s="56" t="s">
        <v>30</v>
      </c>
      <c r="G28" s="54" t="s">
        <v>30</v>
      </c>
      <c r="H28" s="667"/>
      <c r="I28" s="1574">
        <f>+ROUNDUP(H28*E28,0)</f>
        <v>0</v>
      </c>
      <c r="J28" s="1501"/>
      <c r="K28" s="1421">
        <f>+I28*J28</f>
        <v>0</v>
      </c>
      <c r="L28" s="648"/>
      <c r="M28" s="472"/>
    </row>
    <row r="29" spans="1:13" s="473" customFormat="1" ht="24" customHeight="1">
      <c r="A29" s="607" t="s">
        <v>1380</v>
      </c>
      <c r="B29" s="63" t="s">
        <v>1422</v>
      </c>
      <c r="C29" s="61" t="s">
        <v>301</v>
      </c>
      <c r="D29" s="59" t="s">
        <v>1423</v>
      </c>
      <c r="E29" s="178">
        <v>1</v>
      </c>
      <c r="F29" s="688" t="s">
        <v>1518</v>
      </c>
      <c r="G29" s="1083" t="s">
        <v>1518</v>
      </c>
      <c r="H29" s="1080"/>
      <c r="I29" s="1574">
        <f>+ROUNDUP(H29*E29,0)</f>
        <v>0</v>
      </c>
      <c r="J29" s="1501"/>
      <c r="K29" s="1421">
        <f>+I29*J29</f>
        <v>0</v>
      </c>
      <c r="L29" s="649" t="s">
        <v>1801</v>
      </c>
      <c r="M29" s="472"/>
    </row>
    <row r="30" spans="1:13" s="473" customFormat="1" ht="24" customHeight="1">
      <c r="A30" s="607" t="s">
        <v>1382</v>
      </c>
      <c r="B30" s="63" t="s">
        <v>34</v>
      </c>
      <c r="C30" s="61"/>
      <c r="D30" s="59" t="s">
        <v>1424</v>
      </c>
      <c r="E30" s="178">
        <v>1</v>
      </c>
      <c r="F30" s="56" t="s">
        <v>30</v>
      </c>
      <c r="G30" s="54" t="s">
        <v>30</v>
      </c>
      <c r="H30" s="667"/>
      <c r="I30" s="1574">
        <f>+ROUNDUP(H30*E30,0)</f>
        <v>0</v>
      </c>
      <c r="J30" s="1501"/>
      <c r="K30" s="1421">
        <f>+I30*J30</f>
        <v>0</v>
      </c>
      <c r="L30" s="648"/>
      <c r="M30" s="472"/>
    </row>
    <row r="31" spans="1:13" s="473" customFormat="1" ht="12" customHeight="1">
      <c r="A31" s="607"/>
      <c r="B31" s="58" t="s">
        <v>1404</v>
      </c>
      <c r="C31" s="61"/>
      <c r="D31" s="59"/>
      <c r="E31" s="54"/>
      <c r="F31" s="56"/>
      <c r="G31" s="54"/>
      <c r="H31" s="667"/>
      <c r="I31" s="1598"/>
      <c r="J31" s="1544"/>
      <c r="K31" s="1459"/>
      <c r="L31" s="395"/>
      <c r="M31" s="472"/>
    </row>
    <row r="32" spans="1:13" s="473" customFormat="1" ht="12" customHeight="1">
      <c r="A32" s="228" t="s">
        <v>1090</v>
      </c>
      <c r="B32" s="67" t="s">
        <v>610</v>
      </c>
      <c r="C32" s="55"/>
      <c r="D32" s="59"/>
      <c r="E32" s="54"/>
      <c r="F32" s="56"/>
      <c r="G32" s="54"/>
      <c r="H32" s="667"/>
      <c r="I32" s="1598"/>
      <c r="J32" s="1544"/>
      <c r="K32" s="1459"/>
      <c r="L32" s="395"/>
      <c r="M32" s="472"/>
    </row>
    <row r="33" spans="1:13" s="473" customFormat="1" ht="36" customHeight="1">
      <c r="A33" s="607" t="s">
        <v>1383</v>
      </c>
      <c r="B33" s="62" t="s">
        <v>35</v>
      </c>
      <c r="C33" s="61"/>
      <c r="D33" s="68" t="s">
        <v>1425</v>
      </c>
      <c r="E33" s="414">
        <v>1</v>
      </c>
      <c r="F33" s="56" t="s">
        <v>30</v>
      </c>
      <c r="G33" s="54" t="s">
        <v>30</v>
      </c>
      <c r="H33" s="667"/>
      <c r="I33" s="1574">
        <f>+ROUNDUP(H33*E33,0)</f>
        <v>0</v>
      </c>
      <c r="J33" s="1501"/>
      <c r="K33" s="1421">
        <f>+I33*J33</f>
        <v>0</v>
      </c>
      <c r="L33" s="395"/>
      <c r="M33" s="472"/>
    </row>
    <row r="34" spans="1:13" s="473" customFormat="1" ht="24" customHeight="1">
      <c r="A34" s="607" t="s">
        <v>1384</v>
      </c>
      <c r="B34" s="64" t="s">
        <v>36</v>
      </c>
      <c r="C34" s="61"/>
      <c r="D34" s="68" t="s">
        <v>1426</v>
      </c>
      <c r="E34" s="414">
        <v>1</v>
      </c>
      <c r="F34" s="56" t="s">
        <v>30</v>
      </c>
      <c r="G34" s="54" t="s">
        <v>30</v>
      </c>
      <c r="H34" s="667"/>
      <c r="I34" s="1574">
        <f>+ROUNDUP(H34*E34,0)</f>
        <v>0</v>
      </c>
      <c r="J34" s="1501"/>
      <c r="K34" s="1421">
        <f>+I34*J34</f>
        <v>0</v>
      </c>
      <c r="L34" s="395"/>
      <c r="M34" s="472"/>
    </row>
    <row r="35" spans="1:13" s="473" customFormat="1" ht="24" customHeight="1">
      <c r="A35" s="608" t="s">
        <v>1387</v>
      </c>
      <c r="B35" s="62" t="s">
        <v>995</v>
      </c>
      <c r="C35" s="61"/>
      <c r="D35" s="68" t="s">
        <v>1427</v>
      </c>
      <c r="E35" s="414">
        <v>1</v>
      </c>
      <c r="F35" s="56" t="s">
        <v>30</v>
      </c>
      <c r="G35" s="54" t="s">
        <v>30</v>
      </c>
      <c r="H35" s="667"/>
      <c r="I35" s="1574">
        <f>+ROUNDUP(H35*E35,0)</f>
        <v>0</v>
      </c>
      <c r="J35" s="1501"/>
      <c r="K35" s="1421">
        <f>+I35*J35</f>
        <v>0</v>
      </c>
      <c r="L35" s="395"/>
      <c r="M35" s="472"/>
    </row>
    <row r="36" spans="1:13" s="473" customFormat="1" ht="24" customHeight="1">
      <c r="A36" s="607" t="s">
        <v>1386</v>
      </c>
      <c r="B36" s="68" t="s">
        <v>37</v>
      </c>
      <c r="C36" s="69"/>
      <c r="D36" s="68" t="s">
        <v>1795</v>
      </c>
      <c r="E36" s="414">
        <v>1</v>
      </c>
      <c r="F36" s="56" t="s">
        <v>30</v>
      </c>
      <c r="G36" s="54" t="s">
        <v>30</v>
      </c>
      <c r="H36" s="667"/>
      <c r="I36" s="1574">
        <f>+ROUNDUP(H36*E36,0)</f>
        <v>0</v>
      </c>
      <c r="J36" s="1501"/>
      <c r="K36" s="1421">
        <f>+I36*J36</f>
        <v>0</v>
      </c>
      <c r="L36" s="395"/>
      <c r="M36" s="472"/>
    </row>
    <row r="37" spans="1:13" s="473" customFormat="1" ht="24" customHeight="1">
      <c r="A37" s="607" t="s">
        <v>1385</v>
      </c>
      <c r="B37" s="68" t="s">
        <v>38</v>
      </c>
      <c r="C37" s="61" t="s">
        <v>301</v>
      </c>
      <c r="D37" s="68" t="s">
        <v>1428</v>
      </c>
      <c r="E37" s="54"/>
      <c r="F37" s="56" t="s">
        <v>30</v>
      </c>
      <c r="G37" s="54" t="s">
        <v>30</v>
      </c>
      <c r="H37" s="667"/>
      <c r="I37" s="1574">
        <f>+ROUNDUP(H37*E37,0)</f>
        <v>0</v>
      </c>
      <c r="J37" s="1501"/>
      <c r="K37" s="1421">
        <f>+I37*J37</f>
        <v>0</v>
      </c>
      <c r="L37" s="395" t="s">
        <v>1408</v>
      </c>
      <c r="M37" s="472"/>
    </row>
    <row r="38" spans="1:13" s="613" customFormat="1" ht="12" customHeight="1">
      <c r="A38" s="611"/>
      <c r="B38" s="71" t="s">
        <v>1405</v>
      </c>
      <c r="C38" s="103"/>
      <c r="D38" s="71"/>
      <c r="E38" s="665"/>
      <c r="F38" s="666"/>
      <c r="G38" s="665"/>
      <c r="H38" s="666"/>
      <c r="I38" s="1621"/>
      <c r="J38" s="1547"/>
      <c r="K38" s="1470"/>
      <c r="L38" s="646"/>
      <c r="M38" s="612"/>
    </row>
    <row r="39" spans="1:13" s="613" customFormat="1" ht="24" customHeight="1">
      <c r="A39" s="607" t="s">
        <v>1388</v>
      </c>
      <c r="B39" s="68" t="s">
        <v>1389</v>
      </c>
      <c r="C39" s="61"/>
      <c r="D39" s="68" t="s">
        <v>1494</v>
      </c>
      <c r="E39" s="54">
        <v>1</v>
      </c>
      <c r="F39" s="667">
        <v>1000</v>
      </c>
      <c r="G39" s="54" t="s">
        <v>1838</v>
      </c>
      <c r="H39" s="667"/>
      <c r="I39" s="1566">
        <f>+ROUNDUP(H39/F39,0)*E39</f>
        <v>0</v>
      </c>
      <c r="J39" s="1500"/>
      <c r="K39" s="1421">
        <f>+I39*J39</f>
        <v>0</v>
      </c>
      <c r="L39" s="646"/>
      <c r="M39" s="612"/>
    </row>
    <row r="40" spans="1:13" s="57" customFormat="1" ht="24" customHeight="1">
      <c r="A40" s="607"/>
      <c r="B40" s="77" t="s">
        <v>1406</v>
      </c>
      <c r="C40" s="351" t="s">
        <v>301</v>
      </c>
      <c r="D40" s="604"/>
      <c r="E40" s="616"/>
      <c r="F40" s="605"/>
      <c r="G40" s="616"/>
      <c r="H40" s="605"/>
      <c r="I40" s="1622"/>
      <c r="J40" s="1548"/>
      <c r="K40" s="1471"/>
      <c r="L40" s="774" t="s">
        <v>39</v>
      </c>
      <c r="M40" s="49"/>
    </row>
    <row r="41" spans="1:13" s="57" customFormat="1" ht="12" customHeight="1">
      <c r="A41" s="607"/>
      <c r="B41" s="77" t="s">
        <v>1407</v>
      </c>
      <c r="C41" s="604"/>
      <c r="D41" s="604"/>
      <c r="E41" s="616"/>
      <c r="F41" s="605"/>
      <c r="G41" s="616"/>
      <c r="H41" s="605"/>
      <c r="I41" s="1622"/>
      <c r="J41" s="1548"/>
      <c r="K41" s="1471"/>
      <c r="L41" s="395"/>
      <c r="M41" s="49"/>
    </row>
    <row r="42" spans="1:13" s="473" customFormat="1" ht="24" customHeight="1">
      <c r="A42" s="607" t="s">
        <v>1391</v>
      </c>
      <c r="B42" s="62" t="s">
        <v>1430</v>
      </c>
      <c r="C42" s="431"/>
      <c r="D42" s="59" t="s">
        <v>996</v>
      </c>
      <c r="E42" s="54" t="s">
        <v>1745</v>
      </c>
      <c r="F42" s="56">
        <v>500</v>
      </c>
      <c r="G42" s="54" t="s">
        <v>1838</v>
      </c>
      <c r="H42" s="667"/>
      <c r="I42" s="1566">
        <f>IF(E42=3,ROUNDUP(H42/F42,0)*E42,IF(E42=6,ROUNDUP(H42/F42,0)*E42,IF(AND(G42="3 ó 6",H42=""),0,0)))</f>
        <v>0</v>
      </c>
      <c r="J42" s="1500"/>
      <c r="K42" s="1421">
        <f>+I42*J42</f>
        <v>0</v>
      </c>
      <c r="L42" s="668" t="s">
        <v>1746</v>
      </c>
      <c r="M42" s="472"/>
    </row>
    <row r="43" spans="1:13" s="473" customFormat="1" ht="24" customHeight="1">
      <c r="A43" s="607" t="s">
        <v>1391</v>
      </c>
      <c r="B43" s="62" t="s">
        <v>1431</v>
      </c>
      <c r="C43" s="431" t="s">
        <v>301</v>
      </c>
      <c r="D43" s="59" t="s">
        <v>997</v>
      </c>
      <c r="E43" s="178"/>
      <c r="F43" s="56">
        <v>500</v>
      </c>
      <c r="G43" s="54" t="s">
        <v>1838</v>
      </c>
      <c r="H43" s="667"/>
      <c r="I43" s="1566">
        <f>+ROUNDUP(H43/F43,0)*E43</f>
        <v>0</v>
      </c>
      <c r="J43" s="1500"/>
      <c r="K43" s="1421">
        <f>+I43*J43</f>
        <v>0</v>
      </c>
      <c r="L43" s="1282" t="s">
        <v>1429</v>
      </c>
      <c r="M43" s="472"/>
    </row>
    <row r="44" spans="1:13" s="473" customFormat="1" ht="24" customHeight="1">
      <c r="A44" s="607" t="s">
        <v>1392</v>
      </c>
      <c r="B44" s="63" t="s">
        <v>998</v>
      </c>
      <c r="C44" s="1113"/>
      <c r="D44" s="59" t="s">
        <v>999</v>
      </c>
      <c r="E44" s="54"/>
      <c r="F44" s="56">
        <v>500</v>
      </c>
      <c r="G44" s="54" t="s">
        <v>1838</v>
      </c>
      <c r="H44" s="667"/>
      <c r="I44" s="1566">
        <f>+ROUNDUP(H44/F44,0)*E44</f>
        <v>0</v>
      </c>
      <c r="J44" s="1500"/>
      <c r="K44" s="1421">
        <f>+I44*J44</f>
        <v>0</v>
      </c>
      <c r="L44" s="1347"/>
      <c r="M44" s="472"/>
    </row>
    <row r="45" spans="1:13" s="473" customFormat="1" ht="24" customHeight="1">
      <c r="A45" s="608" t="s">
        <v>1381</v>
      </c>
      <c r="B45" s="63" t="s">
        <v>1910</v>
      </c>
      <c r="C45" s="1113"/>
      <c r="D45" s="59" t="s">
        <v>1002</v>
      </c>
      <c r="E45" s="54"/>
      <c r="F45" s="56">
        <v>500</v>
      </c>
      <c r="G45" s="54" t="s">
        <v>1838</v>
      </c>
      <c r="H45" s="667"/>
      <c r="I45" s="1566">
        <f>+ROUNDUP(H45/F45,0)*E45</f>
        <v>0</v>
      </c>
      <c r="J45" s="1500"/>
      <c r="K45" s="1421">
        <f>+I45*J45</f>
        <v>0</v>
      </c>
      <c r="L45" s="1347"/>
      <c r="M45" s="472"/>
    </row>
    <row r="46" spans="1:13" s="473" customFormat="1" ht="24" customHeight="1">
      <c r="A46" s="608" t="s">
        <v>1644</v>
      </c>
      <c r="B46" s="63" t="s">
        <v>1000</v>
      </c>
      <c r="C46" s="431" t="s">
        <v>301</v>
      </c>
      <c r="D46" s="59" t="s">
        <v>1001</v>
      </c>
      <c r="E46" s="54"/>
      <c r="F46" s="56">
        <v>500</v>
      </c>
      <c r="G46" s="54" t="s">
        <v>1838</v>
      </c>
      <c r="H46" s="667"/>
      <c r="I46" s="1566">
        <f>+ROUNDUP(H46/F46,0)*E46</f>
        <v>0</v>
      </c>
      <c r="J46" s="1500"/>
      <c r="K46" s="1421">
        <f>+I46*J46</f>
        <v>0</v>
      </c>
      <c r="L46" s="1347"/>
      <c r="M46" s="472"/>
    </row>
    <row r="47" spans="1:13" s="670" customFormat="1" ht="24" customHeight="1">
      <c r="A47" s="608"/>
      <c r="B47" s="75" t="s">
        <v>1593</v>
      </c>
      <c r="C47" s="32"/>
      <c r="D47" s="279"/>
      <c r="E47" s="178"/>
      <c r="F47" s="88"/>
      <c r="G47" s="178"/>
      <c r="H47" s="859"/>
      <c r="I47" s="1599"/>
      <c r="J47" s="1549"/>
      <c r="K47" s="1426"/>
      <c r="L47" s="411" t="s">
        <v>1652</v>
      </c>
      <c r="M47" s="142"/>
    </row>
    <row r="48" spans="1:13" s="473" customFormat="1" ht="24" customHeight="1">
      <c r="A48" s="607"/>
      <c r="B48" s="65" t="s">
        <v>1488</v>
      </c>
      <c r="C48" s="680" t="s">
        <v>301</v>
      </c>
      <c r="D48" s="60"/>
      <c r="E48" s="54"/>
      <c r="F48" s="56"/>
      <c r="G48" s="380"/>
      <c r="H48" s="66"/>
      <c r="I48" s="1598"/>
      <c r="J48" s="1544"/>
      <c r="K48" s="1459"/>
      <c r="L48" s="411" t="s">
        <v>1785</v>
      </c>
      <c r="M48" s="472"/>
    </row>
    <row r="49" spans="1:12" s="1" customFormat="1" ht="12" customHeight="1">
      <c r="A49" s="228" t="s">
        <v>1090</v>
      </c>
      <c r="B49" s="169" t="s">
        <v>1418</v>
      </c>
      <c r="C49" s="371" t="s">
        <v>301</v>
      </c>
      <c r="D49" s="29" t="s">
        <v>1432</v>
      </c>
      <c r="E49" s="424">
        <v>1</v>
      </c>
      <c r="F49" s="425" t="s">
        <v>244</v>
      </c>
      <c r="G49" s="424" t="s">
        <v>244</v>
      </c>
      <c r="H49" s="867"/>
      <c r="I49" s="1574">
        <f>+ROUNDUP(H49*E49,0)</f>
        <v>0</v>
      </c>
      <c r="J49" s="1501"/>
      <c r="K49" s="1421">
        <f>+I49*J49</f>
        <v>0</v>
      </c>
      <c r="L49" s="72" t="s">
        <v>1433</v>
      </c>
    </row>
    <row r="50" spans="1:12" s="1" customFormat="1" ht="24" customHeight="1">
      <c r="A50" s="228" t="s">
        <v>1090</v>
      </c>
      <c r="B50" s="169" t="s">
        <v>1417</v>
      </c>
      <c r="C50" s="371"/>
      <c r="D50" s="29" t="s">
        <v>1432</v>
      </c>
      <c r="E50" s="424">
        <v>1</v>
      </c>
      <c r="F50" s="425" t="s">
        <v>1800</v>
      </c>
      <c r="G50" s="424" t="s">
        <v>1800</v>
      </c>
      <c r="H50" s="867"/>
      <c r="I50" s="1574">
        <f>+ROUNDUP(H50*E50,0)</f>
        <v>0</v>
      </c>
      <c r="J50" s="1501"/>
      <c r="K50" s="1421">
        <f>+I50*J50</f>
        <v>0</v>
      </c>
      <c r="L50" s="72"/>
    </row>
    <row r="51" spans="1:13" s="473" customFormat="1" ht="24" customHeight="1">
      <c r="A51" s="607"/>
      <c r="B51" s="71" t="s">
        <v>1435</v>
      </c>
      <c r="C51" s="32" t="s">
        <v>301</v>
      </c>
      <c r="D51" s="59"/>
      <c r="E51" s="54"/>
      <c r="F51" s="56"/>
      <c r="G51" s="54"/>
      <c r="H51" s="667"/>
      <c r="I51" s="1598"/>
      <c r="J51" s="1544"/>
      <c r="K51" s="1459"/>
      <c r="L51" s="774" t="s">
        <v>39</v>
      </c>
      <c r="M51" s="472"/>
    </row>
    <row r="52" spans="1:13" s="473" customFormat="1" ht="12" customHeight="1">
      <c r="A52" s="607"/>
      <c r="B52" s="456" t="s">
        <v>1434</v>
      </c>
      <c r="C52" s="32"/>
      <c r="D52" s="59"/>
      <c r="E52" s="54"/>
      <c r="F52" s="56"/>
      <c r="G52" s="54"/>
      <c r="H52" s="667"/>
      <c r="I52" s="1598"/>
      <c r="J52" s="1544"/>
      <c r="K52" s="1459"/>
      <c r="L52" s="653"/>
      <c r="M52" s="472"/>
    </row>
    <row r="53" spans="1:13" s="473" customFormat="1" ht="12" customHeight="1">
      <c r="A53" s="608">
        <v>6103</v>
      </c>
      <c r="B53" s="63" t="s">
        <v>1911</v>
      </c>
      <c r="C53" s="61"/>
      <c r="D53" s="410" t="s">
        <v>46</v>
      </c>
      <c r="E53" s="54">
        <v>1</v>
      </c>
      <c r="F53" s="56" t="s">
        <v>30</v>
      </c>
      <c r="G53" s="54" t="s">
        <v>30</v>
      </c>
      <c r="H53" s="667"/>
      <c r="I53" s="1574">
        <f>+ROUNDUP(H53*E53,0)</f>
        <v>0</v>
      </c>
      <c r="J53" s="1501"/>
      <c r="K53" s="1421">
        <f>+I53*J53</f>
        <v>0</v>
      </c>
      <c r="L53" s="396"/>
      <c r="M53" s="472"/>
    </row>
    <row r="54" spans="1:13" s="473" customFormat="1" ht="12" customHeight="1">
      <c r="A54" s="607"/>
      <c r="B54" s="60" t="s">
        <v>42</v>
      </c>
      <c r="C54" s="61"/>
      <c r="D54" s="59"/>
      <c r="E54" s="54"/>
      <c r="F54" s="56"/>
      <c r="G54" s="54"/>
      <c r="H54" s="667"/>
      <c r="I54" s="1598"/>
      <c r="J54" s="1544"/>
      <c r="K54" s="1459"/>
      <c r="L54" s="396"/>
      <c r="M54" s="472"/>
    </row>
    <row r="55" spans="1:13" s="473" customFormat="1" ht="24" customHeight="1">
      <c r="A55" s="608" t="s">
        <v>1645</v>
      </c>
      <c r="B55" s="63" t="s">
        <v>40</v>
      </c>
      <c r="C55" s="61"/>
      <c r="D55" s="410" t="s">
        <v>1436</v>
      </c>
      <c r="E55" s="54">
        <v>1</v>
      </c>
      <c r="F55" s="56" t="s">
        <v>30</v>
      </c>
      <c r="G55" s="54" t="s">
        <v>30</v>
      </c>
      <c r="H55" s="667"/>
      <c r="I55" s="1574">
        <f>+ROUNDUP(H55*E55,0)</f>
        <v>0</v>
      </c>
      <c r="J55" s="1501"/>
      <c r="K55" s="1421">
        <f>+I55*J55</f>
        <v>0</v>
      </c>
      <c r="L55" s="395"/>
      <c r="M55" s="472"/>
    </row>
    <row r="56" spans="1:13" s="473" customFormat="1" ht="24" customHeight="1">
      <c r="A56" s="608" t="s">
        <v>1646</v>
      </c>
      <c r="B56" s="63" t="s">
        <v>48</v>
      </c>
      <c r="C56" s="70"/>
      <c r="D56" s="410" t="s">
        <v>1490</v>
      </c>
      <c r="E56" s="54">
        <v>1</v>
      </c>
      <c r="F56" s="56" t="s">
        <v>30</v>
      </c>
      <c r="G56" s="54" t="s">
        <v>30</v>
      </c>
      <c r="H56" s="667"/>
      <c r="I56" s="1574">
        <f>+ROUNDUP(H56*E56,0)</f>
        <v>0</v>
      </c>
      <c r="J56" s="1501"/>
      <c r="K56" s="1421">
        <f>+I56*J56</f>
        <v>0</v>
      </c>
      <c r="L56" s="395"/>
      <c r="M56" s="472"/>
    </row>
    <row r="57" spans="1:13" s="473" customFormat="1" ht="12" customHeight="1">
      <c r="A57" s="607"/>
      <c r="B57" s="60" t="s">
        <v>44</v>
      </c>
      <c r="C57" s="61"/>
      <c r="D57" s="59"/>
      <c r="E57" s="54"/>
      <c r="F57" s="56"/>
      <c r="G57" s="54"/>
      <c r="H57" s="667"/>
      <c r="I57" s="1598"/>
      <c r="J57" s="1544"/>
      <c r="K57" s="1459"/>
      <c r="L57" s="652"/>
      <c r="M57" s="472"/>
    </row>
    <row r="58" spans="1:13" s="473" customFormat="1" ht="24" customHeight="1">
      <c r="A58" s="608" t="s">
        <v>1646</v>
      </c>
      <c r="B58" s="63" t="s">
        <v>43</v>
      </c>
      <c r="C58" s="70"/>
      <c r="D58" s="410" t="s">
        <v>1490</v>
      </c>
      <c r="E58" s="54">
        <v>1</v>
      </c>
      <c r="F58" s="56" t="s">
        <v>30</v>
      </c>
      <c r="G58" s="54" t="s">
        <v>30</v>
      </c>
      <c r="H58" s="667"/>
      <c r="I58" s="1574">
        <f>+ROUNDUP(H58*E58,0)</f>
        <v>0</v>
      </c>
      <c r="J58" s="1501"/>
      <c r="K58" s="1421">
        <f>+I58*J58</f>
        <v>0</v>
      </c>
      <c r="L58" s="395"/>
      <c r="M58" s="472"/>
    </row>
    <row r="59" spans="1:13" s="473" customFormat="1" ht="12" customHeight="1">
      <c r="A59" s="607"/>
      <c r="B59" s="1296" t="s">
        <v>1173</v>
      </c>
      <c r="C59" s="1297"/>
      <c r="D59" s="1297"/>
      <c r="E59" s="54"/>
      <c r="F59" s="56"/>
      <c r="G59" s="54"/>
      <c r="H59" s="667"/>
      <c r="I59" s="1598"/>
      <c r="J59" s="1544"/>
      <c r="K59" s="1459"/>
      <c r="L59" s="653"/>
      <c r="M59" s="472"/>
    </row>
    <row r="60" spans="1:13" s="473" customFormat="1" ht="12" customHeight="1">
      <c r="A60" s="607"/>
      <c r="B60" s="456" t="s">
        <v>1174</v>
      </c>
      <c r="C60" s="32"/>
      <c r="D60" s="59"/>
      <c r="E60" s="54"/>
      <c r="F60" s="56"/>
      <c r="G60" s="54"/>
      <c r="H60" s="667"/>
      <c r="I60" s="1598"/>
      <c r="J60" s="1544"/>
      <c r="K60" s="1459"/>
      <c r="L60" s="653"/>
      <c r="M60" s="472"/>
    </row>
    <row r="61" spans="1:13" s="473" customFormat="1" ht="24" customHeight="1">
      <c r="A61" s="608" t="s">
        <v>701</v>
      </c>
      <c r="B61" s="63" t="s">
        <v>49</v>
      </c>
      <c r="C61" s="61"/>
      <c r="D61" s="410" t="s">
        <v>1796</v>
      </c>
      <c r="E61" s="54">
        <v>1</v>
      </c>
      <c r="F61" s="56" t="s">
        <v>30</v>
      </c>
      <c r="G61" s="54" t="s">
        <v>30</v>
      </c>
      <c r="H61" s="667"/>
      <c r="I61" s="1574">
        <f>+ROUNDUP(H61*E61,0)</f>
        <v>0</v>
      </c>
      <c r="J61" s="1501"/>
      <c r="K61" s="1421">
        <f>+I61*J61</f>
        <v>0</v>
      </c>
      <c r="L61" s="395"/>
      <c r="M61" s="472"/>
    </row>
    <row r="62" spans="1:13" s="473" customFormat="1" ht="12" customHeight="1">
      <c r="A62" s="607"/>
      <c r="B62" s="456" t="s">
        <v>1175</v>
      </c>
      <c r="C62" s="32"/>
      <c r="D62" s="59"/>
      <c r="E62" s="54"/>
      <c r="F62" s="56"/>
      <c r="G62" s="54"/>
      <c r="H62" s="667"/>
      <c r="I62" s="1598"/>
      <c r="J62" s="1544"/>
      <c r="K62" s="1459"/>
      <c r="L62" s="653"/>
      <c r="M62" s="472"/>
    </row>
    <row r="63" spans="1:13" s="473" customFormat="1" ht="12" customHeight="1">
      <c r="A63" s="608" t="s">
        <v>701</v>
      </c>
      <c r="B63" s="63" t="s">
        <v>49</v>
      </c>
      <c r="C63" s="61"/>
      <c r="D63" s="59" t="s">
        <v>50</v>
      </c>
      <c r="E63" s="54">
        <v>1</v>
      </c>
      <c r="F63" s="56" t="s">
        <v>30</v>
      </c>
      <c r="G63" s="54" t="s">
        <v>30</v>
      </c>
      <c r="H63" s="667"/>
      <c r="I63" s="1574">
        <f>+ROUNDUP(H63*E63,0)</f>
        <v>0</v>
      </c>
      <c r="J63" s="1501"/>
      <c r="K63" s="1421">
        <f>+I63*J63</f>
        <v>0</v>
      </c>
      <c r="L63" s="395"/>
      <c r="M63" s="472"/>
    </row>
    <row r="64" spans="1:13" s="473" customFormat="1" ht="12" customHeight="1">
      <c r="A64" s="753">
        <v>6108</v>
      </c>
      <c r="B64" s="76" t="s">
        <v>915</v>
      </c>
      <c r="C64" s="61"/>
      <c r="D64" s="59" t="s">
        <v>50</v>
      </c>
      <c r="E64" s="54">
        <v>1</v>
      </c>
      <c r="F64" s="56" t="s">
        <v>30</v>
      </c>
      <c r="G64" s="54" t="s">
        <v>30</v>
      </c>
      <c r="H64" s="667"/>
      <c r="I64" s="1574">
        <f>+ROUNDUP(H64*E64,0)</f>
        <v>0</v>
      </c>
      <c r="J64" s="1501"/>
      <c r="K64" s="1421">
        <f>+I64*J64</f>
        <v>0</v>
      </c>
      <c r="L64" s="395"/>
      <c r="M64" s="472"/>
    </row>
    <row r="65" spans="1:13" s="473" customFormat="1" ht="24" customHeight="1">
      <c r="A65" s="608" t="s">
        <v>1647</v>
      </c>
      <c r="B65" s="18" t="s">
        <v>51</v>
      </c>
      <c r="C65" s="61"/>
      <c r="D65" s="18" t="s">
        <v>1797</v>
      </c>
      <c r="E65" s="54">
        <v>1</v>
      </c>
      <c r="F65" s="56" t="s">
        <v>30</v>
      </c>
      <c r="G65" s="54" t="s">
        <v>30</v>
      </c>
      <c r="H65" s="667"/>
      <c r="I65" s="1574">
        <f>+ROUNDUP(H65*E65,0)</f>
        <v>0</v>
      </c>
      <c r="J65" s="1501"/>
      <c r="K65" s="1421">
        <f>+I65*J65</f>
        <v>0</v>
      </c>
      <c r="L65" s="395"/>
      <c r="M65" s="472"/>
    </row>
    <row r="66" spans="1:13" s="473" customFormat="1" ht="12" customHeight="1">
      <c r="A66" s="609"/>
      <c r="B66" s="60" t="s">
        <v>52</v>
      </c>
      <c r="C66" s="474"/>
      <c r="D66" s="470"/>
      <c r="E66" s="462"/>
      <c r="F66" s="471"/>
      <c r="G66" s="462"/>
      <c r="H66" s="1081"/>
      <c r="I66" s="1620"/>
      <c r="J66" s="1545"/>
      <c r="K66" s="1469"/>
      <c r="L66" s="650"/>
      <c r="M66" s="472"/>
    </row>
    <row r="67" spans="1:13" s="473" customFormat="1" ht="12" customHeight="1">
      <c r="A67" s="609"/>
      <c r="B67" s="71" t="s">
        <v>1176</v>
      </c>
      <c r="C67" s="474"/>
      <c r="D67" s="470"/>
      <c r="E67" s="462"/>
      <c r="F67" s="471"/>
      <c r="G67" s="462"/>
      <c r="H67" s="1081"/>
      <c r="I67" s="1620"/>
      <c r="J67" s="1545"/>
      <c r="K67" s="1469"/>
      <c r="M67" s="472"/>
    </row>
    <row r="68" spans="1:12" s="1" customFormat="1" ht="12" customHeight="1">
      <c r="A68" s="228" t="s">
        <v>1090</v>
      </c>
      <c r="B68" s="169" t="s">
        <v>1418</v>
      </c>
      <c r="C68" s="371" t="s">
        <v>301</v>
      </c>
      <c r="D68" s="29" t="s">
        <v>1437</v>
      </c>
      <c r="E68" s="24">
        <v>1</v>
      </c>
      <c r="F68" s="25" t="s">
        <v>244</v>
      </c>
      <c r="G68" s="24" t="s">
        <v>244</v>
      </c>
      <c r="H68" s="81"/>
      <c r="I68" s="1574">
        <f>+ROUNDUP(H68*E68,0)</f>
        <v>0</v>
      </c>
      <c r="J68" s="1501"/>
      <c r="K68" s="1421">
        <f>+I68*J68</f>
        <v>0</v>
      </c>
      <c r="L68" s="72" t="s">
        <v>1438</v>
      </c>
    </row>
    <row r="69" spans="1:12" s="1" customFormat="1" ht="24" customHeight="1">
      <c r="A69" s="228" t="s">
        <v>1090</v>
      </c>
      <c r="B69" s="169" t="s">
        <v>1417</v>
      </c>
      <c r="C69" s="371"/>
      <c r="D69" s="29" t="s">
        <v>1437</v>
      </c>
      <c r="E69" s="424">
        <v>1</v>
      </c>
      <c r="F69" s="425" t="s">
        <v>1800</v>
      </c>
      <c r="G69" s="424" t="s">
        <v>1800</v>
      </c>
      <c r="H69" s="867"/>
      <c r="I69" s="1574">
        <f>+ROUNDUP(H69*E69,0)</f>
        <v>0</v>
      </c>
      <c r="J69" s="1501"/>
      <c r="K69" s="1421">
        <f>+I69*J69</f>
        <v>0</v>
      </c>
      <c r="L69" s="72"/>
    </row>
    <row r="70" spans="1:13" s="57" customFormat="1" ht="24" customHeight="1">
      <c r="A70" s="608"/>
      <c r="B70" s="669" t="s">
        <v>1172</v>
      </c>
      <c r="C70" s="788" t="s">
        <v>301</v>
      </c>
      <c r="D70" s="410"/>
      <c r="E70" s="54"/>
      <c r="F70" s="56"/>
      <c r="G70" s="54"/>
      <c r="H70" s="667"/>
      <c r="I70" s="1598"/>
      <c r="J70" s="1522"/>
      <c r="K70" s="1459"/>
      <c r="L70" s="395" t="s">
        <v>29</v>
      </c>
      <c r="M70" s="49"/>
    </row>
    <row r="71" spans="1:13" s="473" customFormat="1" ht="12" customHeight="1">
      <c r="A71" s="608" t="s">
        <v>1650</v>
      </c>
      <c r="B71" s="62" t="s">
        <v>1177</v>
      </c>
      <c r="C71" s="79"/>
      <c r="D71" s="68" t="s">
        <v>1178</v>
      </c>
      <c r="E71" s="54">
        <v>1</v>
      </c>
      <c r="F71" s="56" t="s">
        <v>30</v>
      </c>
      <c r="G71" s="54" t="s">
        <v>30</v>
      </c>
      <c r="H71" s="667"/>
      <c r="I71" s="1574">
        <f>+ROUNDUP(H71*E71,0)</f>
        <v>0</v>
      </c>
      <c r="J71" s="1501"/>
      <c r="K71" s="1421">
        <f>+I71*J71</f>
        <v>0</v>
      </c>
      <c r="L71" s="651"/>
      <c r="M71" s="472"/>
    </row>
    <row r="72" spans="1:13" s="473" customFormat="1" ht="12" customHeight="1">
      <c r="A72" s="608" t="s">
        <v>1649</v>
      </c>
      <c r="B72" s="62" t="s">
        <v>1179</v>
      </c>
      <c r="C72" s="79"/>
      <c r="D72" s="68" t="s">
        <v>1180</v>
      </c>
      <c r="E72" s="54">
        <v>1</v>
      </c>
      <c r="F72" s="56" t="s">
        <v>30</v>
      </c>
      <c r="G72" s="54" t="s">
        <v>30</v>
      </c>
      <c r="H72" s="667"/>
      <c r="I72" s="1574">
        <f>+ROUNDUP(H72*E72,0)</f>
        <v>0</v>
      </c>
      <c r="J72" s="1501"/>
      <c r="K72" s="1421">
        <f>+I72*J72</f>
        <v>0</v>
      </c>
      <c r="L72" s="651"/>
      <c r="M72" s="472"/>
    </row>
    <row r="73" spans="1:13" s="473" customFormat="1" ht="24" customHeight="1">
      <c r="A73" s="753">
        <v>6154</v>
      </c>
      <c r="B73" s="62" t="s">
        <v>1181</v>
      </c>
      <c r="C73" s="1267" t="s">
        <v>301</v>
      </c>
      <c r="D73" s="68" t="s">
        <v>1182</v>
      </c>
      <c r="E73" s="414"/>
      <c r="F73" s="56" t="s">
        <v>30</v>
      </c>
      <c r="G73" s="54" t="s">
        <v>30</v>
      </c>
      <c r="H73" s="667"/>
      <c r="I73" s="1574">
        <f>+ROUNDUP(H73*E73,0)</f>
        <v>0</v>
      </c>
      <c r="J73" s="1501"/>
      <c r="K73" s="1421">
        <f>+I73*J73</f>
        <v>0</v>
      </c>
      <c r="L73" s="1282" t="s">
        <v>1183</v>
      </c>
      <c r="M73" s="472"/>
    </row>
    <row r="74" spans="1:13" s="473" customFormat="1" ht="12" customHeight="1">
      <c r="A74" s="608" t="s">
        <v>1648</v>
      </c>
      <c r="B74" s="62" t="s">
        <v>53</v>
      </c>
      <c r="C74" s="1286"/>
      <c r="D74" s="68" t="s">
        <v>1184</v>
      </c>
      <c r="E74" s="54"/>
      <c r="F74" s="56" t="s">
        <v>30</v>
      </c>
      <c r="G74" s="54" t="s">
        <v>30</v>
      </c>
      <c r="H74" s="667"/>
      <c r="I74" s="1574">
        <f>+ROUNDUP(H74*E74,0)</f>
        <v>0</v>
      </c>
      <c r="J74" s="1501"/>
      <c r="K74" s="1421">
        <f>+I74*J74</f>
        <v>0</v>
      </c>
      <c r="L74" s="1293"/>
      <c r="M74" s="472"/>
    </row>
    <row r="75" spans="1:13" s="473" customFormat="1" ht="24" customHeight="1">
      <c r="A75" s="753">
        <v>6153</v>
      </c>
      <c r="B75" s="62" t="s">
        <v>54</v>
      </c>
      <c r="C75" s="79" t="s">
        <v>1185</v>
      </c>
      <c r="D75" s="68" t="s">
        <v>1186</v>
      </c>
      <c r="E75" s="54"/>
      <c r="F75" s="56" t="s">
        <v>30</v>
      </c>
      <c r="G75" s="54" t="s">
        <v>30</v>
      </c>
      <c r="H75" s="667"/>
      <c r="I75" s="1574">
        <f>+ROUNDUP(H75*E75,0)</f>
        <v>0</v>
      </c>
      <c r="J75" s="1501"/>
      <c r="K75" s="1421">
        <f>+I75*J75</f>
        <v>0</v>
      </c>
      <c r="L75" s="395" t="s">
        <v>1187</v>
      </c>
      <c r="M75" s="472"/>
    </row>
    <row r="76" spans="1:13" s="57" customFormat="1" ht="24" customHeight="1">
      <c r="A76" s="610"/>
      <c r="B76" s="1355" t="s">
        <v>55</v>
      </c>
      <c r="C76" s="1349"/>
      <c r="D76" s="1349"/>
      <c r="E76" s="54"/>
      <c r="F76" s="56"/>
      <c r="G76" s="380"/>
      <c r="H76" s="66"/>
      <c r="I76" s="1598"/>
      <c r="J76" s="1544"/>
      <c r="K76" s="1459"/>
      <c r="L76" s="774" t="s">
        <v>56</v>
      </c>
      <c r="M76" s="49"/>
    </row>
    <row r="77" spans="1:13" s="57" customFormat="1" ht="12" customHeight="1">
      <c r="A77" s="610"/>
      <c r="B77" s="80" t="s">
        <v>1188</v>
      </c>
      <c r="C77" s="16"/>
      <c r="D77" s="15"/>
      <c r="E77" s="24"/>
      <c r="F77" s="25"/>
      <c r="G77" s="24"/>
      <c r="H77" s="81"/>
      <c r="I77" s="1575"/>
      <c r="J77" s="1501"/>
      <c r="K77" s="1423"/>
      <c r="L77" s="106"/>
      <c r="M77" s="49"/>
    </row>
    <row r="78" spans="1:13" s="57" customFormat="1" ht="12" customHeight="1">
      <c r="A78" s="607"/>
      <c r="B78" s="71" t="s">
        <v>1189</v>
      </c>
      <c r="C78" s="61"/>
      <c r="D78" s="59"/>
      <c r="E78" s="54"/>
      <c r="F78" s="56"/>
      <c r="G78" s="54"/>
      <c r="H78" s="667"/>
      <c r="I78" s="1598"/>
      <c r="J78" s="1544"/>
      <c r="K78" s="1459"/>
      <c r="L78" s="411"/>
      <c r="M78" s="49"/>
    </row>
    <row r="79" spans="1:13" s="57" customFormat="1" ht="12" customHeight="1">
      <c r="A79" s="228" t="s">
        <v>1090</v>
      </c>
      <c r="B79" s="689" t="s">
        <v>610</v>
      </c>
      <c r="C79" s="55"/>
      <c r="D79" s="59"/>
      <c r="E79" s="424">
        <v>1</v>
      </c>
      <c r="F79" s="425" t="s">
        <v>1800</v>
      </c>
      <c r="G79" s="424" t="s">
        <v>1800</v>
      </c>
      <c r="H79" s="867"/>
      <c r="I79" s="1574">
        <f>+ROUNDUP(H79*E79,0)</f>
        <v>0</v>
      </c>
      <c r="J79" s="1501"/>
      <c r="K79" s="1421">
        <f>+I79*J79</f>
        <v>0</v>
      </c>
      <c r="L79" s="395"/>
      <c r="M79" s="49"/>
    </row>
    <row r="80" spans="1:13" s="57" customFormat="1" ht="12" customHeight="1">
      <c r="A80" s="607"/>
      <c r="B80" s="456" t="s">
        <v>348</v>
      </c>
      <c r="C80" s="32"/>
      <c r="D80" s="59"/>
      <c r="E80" s="54"/>
      <c r="F80" s="56"/>
      <c r="G80" s="54"/>
      <c r="H80" s="667"/>
      <c r="I80" s="1598"/>
      <c r="J80" s="1544"/>
      <c r="K80" s="1459"/>
      <c r="L80" s="653"/>
      <c r="M80" s="49"/>
    </row>
    <row r="81" spans="1:13" s="57" customFormat="1" ht="12" customHeight="1">
      <c r="A81" s="608">
        <v>6115</v>
      </c>
      <c r="B81" s="63" t="s">
        <v>45</v>
      </c>
      <c r="C81" s="61"/>
      <c r="D81" s="410" t="s">
        <v>46</v>
      </c>
      <c r="E81" s="54">
        <v>1</v>
      </c>
      <c r="F81" s="56" t="s">
        <v>30</v>
      </c>
      <c r="G81" s="54" t="s">
        <v>30</v>
      </c>
      <c r="H81" s="667"/>
      <c r="I81" s="1574">
        <f>+ROUNDUP(H81*E81,0)</f>
        <v>0</v>
      </c>
      <c r="J81" s="1501"/>
      <c r="K81" s="1421">
        <f>+I81*J81</f>
        <v>0</v>
      </c>
      <c r="L81" s="1356"/>
      <c r="M81" s="49"/>
    </row>
    <row r="82" spans="1:13" s="57" customFormat="1" ht="12" customHeight="1">
      <c r="A82" s="608">
        <v>6112</v>
      </c>
      <c r="B82" s="63" t="s">
        <v>47</v>
      </c>
      <c r="C82" s="61"/>
      <c r="D82" s="410" t="s">
        <v>46</v>
      </c>
      <c r="E82" s="54">
        <v>1</v>
      </c>
      <c r="F82" s="56" t="s">
        <v>30</v>
      </c>
      <c r="G82" s="54" t="s">
        <v>30</v>
      </c>
      <c r="H82" s="667"/>
      <c r="I82" s="1574">
        <f>+ROUNDUP(H82*E82,0)</f>
        <v>0</v>
      </c>
      <c r="J82" s="1501"/>
      <c r="K82" s="1421">
        <f>+I82*J82</f>
        <v>0</v>
      </c>
      <c r="L82" s="1357"/>
      <c r="M82" s="49"/>
    </row>
    <row r="83" spans="1:13" s="57" customFormat="1" ht="12" customHeight="1">
      <c r="A83" s="607"/>
      <c r="B83" s="1296" t="s">
        <v>1519</v>
      </c>
      <c r="C83" s="1297"/>
      <c r="D83" s="1297"/>
      <c r="E83" s="54"/>
      <c r="F83" s="56"/>
      <c r="G83" s="54"/>
      <c r="H83" s="667"/>
      <c r="I83" s="1598"/>
      <c r="J83" s="1544"/>
      <c r="K83" s="1459"/>
      <c r="L83" s="653"/>
      <c r="M83" s="49"/>
    </row>
    <row r="84" spans="1:13" s="57" customFormat="1" ht="36" customHeight="1">
      <c r="A84" s="608" t="s">
        <v>1646</v>
      </c>
      <c r="B84" s="63" t="s">
        <v>43</v>
      </c>
      <c r="C84" s="70"/>
      <c r="D84" s="410" t="s">
        <v>1820</v>
      </c>
      <c r="E84" s="24">
        <v>1</v>
      </c>
      <c r="F84" s="56" t="s">
        <v>30</v>
      </c>
      <c r="G84" s="54" t="s">
        <v>30</v>
      </c>
      <c r="H84" s="667"/>
      <c r="I84" s="1574">
        <f>+ROUNDUP(H84*E84,0)</f>
        <v>0</v>
      </c>
      <c r="J84" s="1501"/>
      <c r="K84" s="1421">
        <f>+I84*J84</f>
        <v>0</v>
      </c>
      <c r="L84" s="117"/>
      <c r="M84" s="49"/>
    </row>
    <row r="85" spans="1:13" s="57" customFormat="1" ht="36" customHeight="1">
      <c r="A85" s="608" t="s">
        <v>1645</v>
      </c>
      <c r="B85" s="63" t="s">
        <v>1190</v>
      </c>
      <c r="C85" s="70"/>
      <c r="D85" s="410" t="s">
        <v>1821</v>
      </c>
      <c r="E85" s="24">
        <v>1</v>
      </c>
      <c r="F85" s="56" t="s">
        <v>30</v>
      </c>
      <c r="G85" s="54" t="s">
        <v>30</v>
      </c>
      <c r="H85" s="667"/>
      <c r="I85" s="1574">
        <f>+ROUNDUP(H85*E85,0)</f>
        <v>0</v>
      </c>
      <c r="J85" s="1501"/>
      <c r="K85" s="1421">
        <f>+I85*J85</f>
        <v>0</v>
      </c>
      <c r="L85" s="654"/>
      <c r="M85" s="49"/>
    </row>
    <row r="86" spans="1:13" s="57" customFormat="1" ht="12" customHeight="1">
      <c r="A86" s="607"/>
      <c r="B86" s="1296" t="s">
        <v>1726</v>
      </c>
      <c r="C86" s="1297"/>
      <c r="D86" s="1297"/>
      <c r="E86" s="54"/>
      <c r="F86" s="56"/>
      <c r="G86" s="54"/>
      <c r="H86" s="667"/>
      <c r="I86" s="1598"/>
      <c r="J86" s="1544"/>
      <c r="K86" s="1459"/>
      <c r="L86" s="653"/>
      <c r="M86" s="49"/>
    </row>
    <row r="87" spans="1:13" s="57" customFormat="1" ht="36" customHeight="1">
      <c r="A87" s="608" t="s">
        <v>1646</v>
      </c>
      <c r="B87" s="63" t="s">
        <v>43</v>
      </c>
      <c r="C87" s="70"/>
      <c r="D87" s="410" t="s">
        <v>1820</v>
      </c>
      <c r="E87" s="24">
        <v>1</v>
      </c>
      <c r="F87" s="56" t="s">
        <v>30</v>
      </c>
      <c r="G87" s="54" t="s">
        <v>30</v>
      </c>
      <c r="H87" s="667"/>
      <c r="I87" s="1574">
        <f>+ROUNDUP(H87*E87,0)</f>
        <v>0</v>
      </c>
      <c r="J87" s="1501"/>
      <c r="K87" s="1421">
        <f>+I87*J87</f>
        <v>0</v>
      </c>
      <c r="L87" s="117"/>
      <c r="M87" s="49"/>
    </row>
    <row r="88" spans="1:13" s="57" customFormat="1" ht="12" customHeight="1">
      <c r="A88" s="610"/>
      <c r="B88" s="60" t="s">
        <v>1390</v>
      </c>
      <c r="C88" s="61"/>
      <c r="D88" s="44"/>
      <c r="E88" s="24"/>
      <c r="F88" s="25" t="s">
        <v>18</v>
      </c>
      <c r="G88" s="24" t="s">
        <v>18</v>
      </c>
      <c r="H88" s="667"/>
      <c r="I88" s="1575"/>
      <c r="J88" s="1501"/>
      <c r="K88" s="1423"/>
      <c r="L88" s="378"/>
      <c r="M88" s="49"/>
    </row>
    <row r="89" spans="1:13" s="57" customFormat="1" ht="24" customHeight="1">
      <c r="A89" s="607"/>
      <c r="B89" s="71" t="s">
        <v>1017</v>
      </c>
      <c r="C89" s="61"/>
      <c r="D89" s="59"/>
      <c r="E89" s="54"/>
      <c r="F89" s="56"/>
      <c r="G89" s="54"/>
      <c r="H89" s="667"/>
      <c r="I89" s="1598"/>
      <c r="J89" s="1544"/>
      <c r="K89" s="1459"/>
      <c r="L89" s="411"/>
      <c r="M89" s="49"/>
    </row>
    <row r="90" spans="1:13" s="57" customFormat="1" ht="12" customHeight="1">
      <c r="A90" s="228" t="s">
        <v>1090</v>
      </c>
      <c r="B90" s="689" t="s">
        <v>610</v>
      </c>
      <c r="C90" s="55"/>
      <c r="D90" s="59"/>
      <c r="E90" s="424">
        <v>1</v>
      </c>
      <c r="F90" s="425" t="s">
        <v>1800</v>
      </c>
      <c r="G90" s="424" t="s">
        <v>1800</v>
      </c>
      <c r="H90" s="867"/>
      <c r="I90" s="1574">
        <f>+ROUNDUP(H90*E90,0)</f>
        <v>0</v>
      </c>
      <c r="J90" s="1501"/>
      <c r="K90" s="1421">
        <f>+I90*J90</f>
        <v>0</v>
      </c>
      <c r="L90" s="395"/>
      <c r="M90" s="49"/>
    </row>
    <row r="91" spans="1:13" s="57" customFormat="1" ht="24" customHeight="1">
      <c r="A91" s="228" t="s">
        <v>1651</v>
      </c>
      <c r="B91" s="689" t="s">
        <v>1191</v>
      </c>
      <c r="C91" s="55"/>
      <c r="D91" s="59" t="s">
        <v>1798</v>
      </c>
      <c r="E91" s="54"/>
      <c r="F91" s="56"/>
      <c r="G91" s="54"/>
      <c r="H91" s="667"/>
      <c r="I91" s="1598"/>
      <c r="J91" s="1544"/>
      <c r="K91" s="1459"/>
      <c r="L91" s="395"/>
      <c r="M91" s="49"/>
    </row>
    <row r="92" spans="1:13" s="57" customFormat="1" ht="12" customHeight="1">
      <c r="A92" s="608"/>
      <c r="B92" s="669" t="s">
        <v>1539</v>
      </c>
      <c r="C92" s="63"/>
      <c r="D92" s="410"/>
      <c r="E92" s="54"/>
      <c r="F92" s="56"/>
      <c r="G92" s="54"/>
      <c r="H92" s="667"/>
      <c r="I92" s="1598"/>
      <c r="J92" s="1522"/>
      <c r="K92" s="1459"/>
      <c r="L92" s="723"/>
      <c r="M92" s="49"/>
    </row>
    <row r="93" spans="1:13" s="57" customFormat="1" ht="12" customHeight="1">
      <c r="A93" s="611"/>
      <c r="B93" s="60" t="s">
        <v>1192</v>
      </c>
      <c r="C93" s="61"/>
      <c r="D93" s="44"/>
      <c r="E93" s="24"/>
      <c r="F93" s="25"/>
      <c r="G93" s="54"/>
      <c r="H93" s="667"/>
      <c r="I93" s="1575"/>
      <c r="J93" s="1501"/>
      <c r="K93" s="1423"/>
      <c r="L93" s="378"/>
      <c r="M93" s="49"/>
    </row>
    <row r="94" spans="1:13" s="57" customFormat="1" ht="12" customHeight="1">
      <c r="A94" s="611"/>
      <c r="B94" s="60" t="s">
        <v>1193</v>
      </c>
      <c r="C94" s="61"/>
      <c r="D94" s="44"/>
      <c r="E94" s="24"/>
      <c r="F94" s="25"/>
      <c r="G94" s="54"/>
      <c r="H94" s="667"/>
      <c r="I94" s="1575"/>
      <c r="J94" s="1501"/>
      <c r="K94" s="1423"/>
      <c r="L94" s="378"/>
      <c r="M94" s="49"/>
    </row>
    <row r="95" spans="1:13" s="57" customFormat="1" ht="12" customHeight="1">
      <c r="A95" s="753">
        <v>5162</v>
      </c>
      <c r="B95" s="689" t="s">
        <v>124</v>
      </c>
      <c r="C95" s="55"/>
      <c r="D95" s="59" t="s">
        <v>1798</v>
      </c>
      <c r="E95" s="24">
        <v>1</v>
      </c>
      <c r="F95" s="918">
        <v>1000</v>
      </c>
      <c r="G95" s="54" t="s">
        <v>1860</v>
      </c>
      <c r="H95" s="667"/>
      <c r="I95" s="1566">
        <f>+ROUNDUP(H95/F95,0)*E95</f>
        <v>0</v>
      </c>
      <c r="J95" s="1500"/>
      <c r="K95" s="1421">
        <f>+I95*J95</f>
        <v>0</v>
      </c>
      <c r="L95" s="395"/>
      <c r="M95" s="49"/>
    </row>
    <row r="96" spans="1:13" s="57" customFormat="1" ht="12" customHeight="1">
      <c r="A96" s="754"/>
      <c r="B96" s="60" t="s">
        <v>1547</v>
      </c>
      <c r="C96" s="61"/>
      <c r="D96" s="44"/>
      <c r="E96" s="24"/>
      <c r="F96" s="425"/>
      <c r="G96" s="54"/>
      <c r="H96" s="667"/>
      <c r="I96" s="1575"/>
      <c r="J96" s="1501"/>
      <c r="K96" s="1472"/>
      <c r="L96" s="378"/>
      <c r="M96" s="49"/>
    </row>
    <row r="97" spans="1:13" s="57" customFormat="1" ht="12" customHeight="1">
      <c r="A97" s="753" t="s">
        <v>701</v>
      </c>
      <c r="B97" s="76" t="s">
        <v>350</v>
      </c>
      <c r="C97" s="61" t="s">
        <v>301</v>
      </c>
      <c r="D97" s="59" t="s">
        <v>1798</v>
      </c>
      <c r="E97" s="24">
        <v>1</v>
      </c>
      <c r="F97" s="918">
        <v>1000</v>
      </c>
      <c r="G97" s="54" t="s">
        <v>1860</v>
      </c>
      <c r="H97" s="667"/>
      <c r="I97" s="1566">
        <f>+ROUNDUP(H97/F97,0)*E97</f>
        <v>0</v>
      </c>
      <c r="J97" s="1500"/>
      <c r="K97" s="1421">
        <f>+I97*J97</f>
        <v>0</v>
      </c>
      <c r="L97" s="377" t="s">
        <v>349</v>
      </c>
      <c r="M97" s="49"/>
    </row>
    <row r="98" spans="1:13" s="57" customFormat="1" ht="36" customHeight="1">
      <c r="A98" s="753">
        <v>5161</v>
      </c>
      <c r="B98" s="86" t="s">
        <v>351</v>
      </c>
      <c r="C98" s="69" t="s">
        <v>1520</v>
      </c>
      <c r="D98" s="47" t="s">
        <v>1799</v>
      </c>
      <c r="E98" s="24">
        <v>1</v>
      </c>
      <c r="F98" s="918">
        <v>1000</v>
      </c>
      <c r="G98" s="54" t="s">
        <v>1860</v>
      </c>
      <c r="H98" s="667"/>
      <c r="I98" s="1566">
        <f>+ROUNDUP(H98/F98,0)*E98</f>
        <v>0</v>
      </c>
      <c r="J98" s="1500"/>
      <c r="K98" s="1421">
        <f>+I98*J98</f>
        <v>0</v>
      </c>
      <c r="L98" s="720" t="s">
        <v>1594</v>
      </c>
      <c r="M98" s="49"/>
    </row>
    <row r="99" spans="1:13" s="57" customFormat="1" ht="12" customHeight="1">
      <c r="A99" s="611"/>
      <c r="B99" s="60" t="s">
        <v>1194</v>
      </c>
      <c r="C99" s="61"/>
      <c r="D99" s="59"/>
      <c r="E99" s="54"/>
      <c r="F99" s="56"/>
      <c r="G99" s="54"/>
      <c r="H99" s="667"/>
      <c r="I99" s="1598"/>
      <c r="J99" s="1544"/>
      <c r="K99" s="1459"/>
      <c r="L99" s="377"/>
      <c r="M99" s="49"/>
    </row>
    <row r="100" spans="1:13" s="57" customFormat="1" ht="12" customHeight="1">
      <c r="A100" s="611"/>
      <c r="B100" s="60" t="s">
        <v>1195</v>
      </c>
      <c r="C100" s="61"/>
      <c r="D100" s="44"/>
      <c r="E100" s="24"/>
      <c r="F100" s="25"/>
      <c r="G100" s="54"/>
      <c r="H100" s="667"/>
      <c r="I100" s="1575"/>
      <c r="J100" s="1501"/>
      <c r="K100" s="1423"/>
      <c r="L100" s="378"/>
      <c r="M100" s="49"/>
    </row>
    <row r="101" spans="1:13" s="57" customFormat="1" ht="24" customHeight="1">
      <c r="A101" s="753">
        <v>5164</v>
      </c>
      <c r="B101" s="689" t="s">
        <v>124</v>
      </c>
      <c r="C101" s="55"/>
      <c r="D101" s="59" t="s">
        <v>1912</v>
      </c>
      <c r="E101" s="54">
        <v>1</v>
      </c>
      <c r="F101" s="919">
        <v>1000</v>
      </c>
      <c r="G101" s="54" t="s">
        <v>1838</v>
      </c>
      <c r="H101" s="667"/>
      <c r="I101" s="1566">
        <f>+ROUNDUP(H101/F101,0)*E101</f>
        <v>0</v>
      </c>
      <c r="J101" s="1500"/>
      <c r="K101" s="1421">
        <f>+I101*J101</f>
        <v>0</v>
      </c>
      <c r="L101" s="395"/>
      <c r="M101" s="49"/>
    </row>
    <row r="102" spans="1:13" s="57" customFormat="1" ht="12" customHeight="1">
      <c r="A102" s="753">
        <v>5165</v>
      </c>
      <c r="B102" s="64" t="s">
        <v>352</v>
      </c>
      <c r="C102" s="61" t="s">
        <v>301</v>
      </c>
      <c r="D102" s="44" t="s">
        <v>1196</v>
      </c>
      <c r="E102" s="54">
        <v>1</v>
      </c>
      <c r="F102" s="919">
        <v>1000</v>
      </c>
      <c r="G102" s="54" t="s">
        <v>1838</v>
      </c>
      <c r="H102" s="667"/>
      <c r="I102" s="1566">
        <f>+ROUNDUP(H102/F102,0)*E102</f>
        <v>0</v>
      </c>
      <c r="J102" s="1500"/>
      <c r="K102" s="1421">
        <f>+I102*J102</f>
        <v>0</v>
      </c>
      <c r="L102" s="377" t="s">
        <v>354</v>
      </c>
      <c r="M102" s="49"/>
    </row>
    <row r="103" spans="1:13" s="57" customFormat="1" ht="12" customHeight="1">
      <c r="A103" s="754"/>
      <c r="B103" s="60" t="s">
        <v>1197</v>
      </c>
      <c r="C103" s="61"/>
      <c r="D103" s="44"/>
      <c r="E103" s="24"/>
      <c r="F103" s="25"/>
      <c r="G103" s="54"/>
      <c r="H103" s="667"/>
      <c r="I103" s="1575"/>
      <c r="J103" s="1501"/>
      <c r="K103" s="1423"/>
      <c r="L103" s="378"/>
      <c r="M103" s="49"/>
    </row>
    <row r="104" spans="1:13" s="57" customFormat="1" ht="12" customHeight="1">
      <c r="A104" s="753">
        <v>3001</v>
      </c>
      <c r="B104" s="64" t="s">
        <v>355</v>
      </c>
      <c r="C104" s="1279" t="s">
        <v>301</v>
      </c>
      <c r="D104" s="44" t="s">
        <v>531</v>
      </c>
      <c r="E104" s="54">
        <v>1</v>
      </c>
      <c r="F104" s="56" t="s">
        <v>286</v>
      </c>
      <c r="G104" s="54" t="s">
        <v>286</v>
      </c>
      <c r="H104" s="667"/>
      <c r="I104" s="1574">
        <f>+ROUNDUP(H104*E104,0)</f>
        <v>0</v>
      </c>
      <c r="J104" s="1501"/>
      <c r="K104" s="1421">
        <f aca="true" t="shared" si="0" ref="K104:K110">+I104*J104</f>
        <v>0</v>
      </c>
      <c r="L104" s="1358" t="s">
        <v>356</v>
      </c>
      <c r="M104" s="49"/>
    </row>
    <row r="105" spans="1:13" s="57" customFormat="1" ht="12" customHeight="1">
      <c r="A105" s="753">
        <v>5163</v>
      </c>
      <c r="B105" s="15" t="s">
        <v>357</v>
      </c>
      <c r="C105" s="1280"/>
      <c r="D105" s="44" t="s">
        <v>1196</v>
      </c>
      <c r="E105" s="54">
        <v>1</v>
      </c>
      <c r="F105" s="920">
        <v>1000</v>
      </c>
      <c r="G105" s="54" t="s">
        <v>1838</v>
      </c>
      <c r="H105" s="667"/>
      <c r="I105" s="1566">
        <f>+ROUNDUP(H105/F105,0)*E105</f>
        <v>0</v>
      </c>
      <c r="J105" s="1500"/>
      <c r="K105" s="1421">
        <f t="shared" si="0"/>
        <v>0</v>
      </c>
      <c r="L105" s="1359"/>
      <c r="M105" s="49"/>
    </row>
    <row r="106" spans="1:13" s="57" customFormat="1" ht="48" customHeight="1">
      <c r="A106" s="444" t="s">
        <v>783</v>
      </c>
      <c r="B106" s="64" t="s">
        <v>358</v>
      </c>
      <c r="C106" s="1280"/>
      <c r="D106" s="59" t="s">
        <v>1815</v>
      </c>
      <c r="E106" s="54">
        <v>2</v>
      </c>
      <c r="F106" s="56">
        <v>500</v>
      </c>
      <c r="G106" s="54" t="s">
        <v>1861</v>
      </c>
      <c r="H106" s="667"/>
      <c r="I106" s="1566">
        <f>+ROUNDUP(H106/F106,0)*E106</f>
        <v>0</v>
      </c>
      <c r="J106" s="1500"/>
      <c r="K106" s="1421">
        <f t="shared" si="0"/>
        <v>0</v>
      </c>
      <c r="L106" s="1359"/>
      <c r="M106" s="49"/>
    </row>
    <row r="107" spans="1:13" s="57" customFormat="1" ht="12" customHeight="1">
      <c r="A107" s="441" t="s">
        <v>728</v>
      </c>
      <c r="B107" s="68" t="s">
        <v>17</v>
      </c>
      <c r="C107" s="1281"/>
      <c r="D107" s="59" t="s">
        <v>1127</v>
      </c>
      <c r="E107" s="54">
        <v>2</v>
      </c>
      <c r="F107" s="56">
        <v>500</v>
      </c>
      <c r="G107" s="393" t="s">
        <v>1861</v>
      </c>
      <c r="H107" s="860"/>
      <c r="I107" s="1566">
        <f>+ROUNDUP(H107/F107,0)*E107</f>
        <v>0</v>
      </c>
      <c r="J107" s="1500"/>
      <c r="K107" s="1421">
        <f t="shared" si="0"/>
        <v>0</v>
      </c>
      <c r="L107" s="1360"/>
      <c r="M107" s="49"/>
    </row>
    <row r="108" spans="1:13" s="57" customFormat="1" ht="12" customHeight="1">
      <c r="A108" s="753">
        <v>3002</v>
      </c>
      <c r="B108" s="15" t="s">
        <v>359</v>
      </c>
      <c r="C108" s="1279" t="s">
        <v>301</v>
      </c>
      <c r="D108" s="44" t="s">
        <v>531</v>
      </c>
      <c r="E108" s="24">
        <v>1</v>
      </c>
      <c r="F108" s="56" t="s">
        <v>286</v>
      </c>
      <c r="G108" s="54" t="s">
        <v>286</v>
      </c>
      <c r="H108" s="667"/>
      <c r="I108" s="1574">
        <f>+ROUNDUP(H108*E108,0)</f>
        <v>0</v>
      </c>
      <c r="J108" s="1501"/>
      <c r="K108" s="1421">
        <f t="shared" si="0"/>
        <v>0</v>
      </c>
      <c r="L108" s="1304" t="s">
        <v>1522</v>
      </c>
      <c r="M108" s="49"/>
    </row>
    <row r="109" spans="1:13" s="57" customFormat="1" ht="12" customHeight="1">
      <c r="A109" s="753">
        <v>5163</v>
      </c>
      <c r="B109" s="15" t="s">
        <v>357</v>
      </c>
      <c r="C109" s="1281"/>
      <c r="D109" s="44" t="s">
        <v>353</v>
      </c>
      <c r="E109" s="24">
        <v>1</v>
      </c>
      <c r="F109" s="920">
        <v>1000</v>
      </c>
      <c r="G109" s="54" t="s">
        <v>1838</v>
      </c>
      <c r="H109" s="667"/>
      <c r="I109" s="1566">
        <f>+ROUNDUP(H109/F109,0)*E109</f>
        <v>0</v>
      </c>
      <c r="J109" s="1500"/>
      <c r="K109" s="1421">
        <f t="shared" si="0"/>
        <v>0</v>
      </c>
      <c r="L109" s="1361"/>
      <c r="M109" s="49"/>
    </row>
    <row r="110" spans="1:13" s="57" customFormat="1" ht="24" customHeight="1" thickBot="1">
      <c r="A110" s="755">
        <v>5166</v>
      </c>
      <c r="B110" s="690" t="s">
        <v>360</v>
      </c>
      <c r="C110" s="691" t="s">
        <v>616</v>
      </c>
      <c r="D110" s="690" t="s">
        <v>1521</v>
      </c>
      <c r="E110" s="90"/>
      <c r="F110" s="921">
        <v>1000</v>
      </c>
      <c r="G110" s="89" t="s">
        <v>1838</v>
      </c>
      <c r="H110" s="1082"/>
      <c r="I110" s="1593">
        <f>+ROUNDUP(H110/F110,0)*E110</f>
        <v>0</v>
      </c>
      <c r="J110" s="1516"/>
      <c r="K110" s="1432">
        <f t="shared" si="0"/>
        <v>0</v>
      </c>
      <c r="L110" s="1362"/>
      <c r="M110" s="49"/>
    </row>
    <row r="111" spans="2:13" ht="12.75" thickTop="1">
      <c r="B111" s="49"/>
      <c r="C111" s="92"/>
      <c r="D111" s="49"/>
      <c r="E111" s="49"/>
      <c r="F111" s="49"/>
      <c r="G111" s="49"/>
      <c r="H111" s="49"/>
      <c r="I111" s="49"/>
      <c r="J111" s="49"/>
      <c r="K111" s="49"/>
      <c r="L111" s="655"/>
      <c r="M111" s="49"/>
    </row>
    <row r="112" spans="2:13" ht="12.75" thickBot="1">
      <c r="B112" s="49"/>
      <c r="C112" s="92"/>
      <c r="D112" s="49"/>
      <c r="E112" s="49"/>
      <c r="F112" s="49"/>
      <c r="G112" s="49"/>
      <c r="H112" s="49"/>
      <c r="I112" s="49"/>
      <c r="J112" s="49"/>
      <c r="K112" s="49"/>
      <c r="L112" s="655"/>
      <c r="M112" s="49"/>
    </row>
    <row r="113" spans="2:13" ht="13.5" thickBot="1" thickTop="1">
      <c r="B113" s="49"/>
      <c r="C113" s="92"/>
      <c r="D113" s="49"/>
      <c r="E113" s="49"/>
      <c r="F113" s="49"/>
      <c r="G113" s="49"/>
      <c r="H113" s="49"/>
      <c r="I113" s="1177" t="s">
        <v>1886</v>
      </c>
      <c r="J113" s="1178"/>
      <c r="K113" s="940">
        <f>+SUM(K10:K110)+SUM(K7:K8)</f>
        <v>0</v>
      </c>
      <c r="L113" s="655"/>
      <c r="M113" s="49"/>
    </row>
    <row r="114" spans="2:13" ht="12.75" thickTop="1">
      <c r="B114" s="49"/>
      <c r="C114" s="92"/>
      <c r="D114" s="49"/>
      <c r="E114" s="49"/>
      <c r="F114" s="49"/>
      <c r="G114" s="49"/>
      <c r="H114" s="49"/>
      <c r="I114" s="49"/>
      <c r="J114" s="49"/>
      <c r="K114" s="49"/>
      <c r="L114" s="655"/>
      <c r="M114" s="49"/>
    </row>
    <row r="115" spans="2:13" ht="21" customHeight="1">
      <c r="B115" s="1353"/>
      <c r="C115" s="1353"/>
      <c r="D115" s="1354"/>
      <c r="E115" s="1354"/>
      <c r="F115" s="1354"/>
      <c r="G115" s="1354"/>
      <c r="H115" s="1354"/>
      <c r="I115" s="1354"/>
      <c r="J115" s="1354"/>
      <c r="K115" s="1354"/>
      <c r="L115" s="1354"/>
      <c r="M115" s="49"/>
    </row>
    <row r="116" spans="2:12" ht="63.75" customHeight="1">
      <c r="B116" s="1354"/>
      <c r="C116" s="1354"/>
      <c r="D116" s="1354"/>
      <c r="E116" s="1354"/>
      <c r="F116" s="1354"/>
      <c r="G116" s="1354"/>
      <c r="H116" s="1354"/>
      <c r="I116" s="1354"/>
      <c r="J116" s="1354"/>
      <c r="K116" s="1354"/>
      <c r="L116" s="1354"/>
    </row>
    <row r="117" spans="2:12" ht="68.25" customHeight="1">
      <c r="B117" s="1354"/>
      <c r="C117" s="1354"/>
      <c r="D117" s="1354"/>
      <c r="E117" s="1354"/>
      <c r="F117" s="1354"/>
      <c r="G117" s="1354"/>
      <c r="H117" s="1354"/>
      <c r="I117" s="1354"/>
      <c r="J117" s="1354"/>
      <c r="K117" s="1354"/>
      <c r="L117" s="1354"/>
    </row>
  </sheetData>
  <sheetProtection/>
  <mergeCells count="33">
    <mergeCell ref="A1:A3"/>
    <mergeCell ref="B1:B3"/>
    <mergeCell ref="C1:C3"/>
    <mergeCell ref="D1:D3"/>
    <mergeCell ref="E1:F1"/>
    <mergeCell ref="I1:K1"/>
    <mergeCell ref="G1:H1"/>
    <mergeCell ref="G2:G3"/>
    <mergeCell ref="H2:H3"/>
    <mergeCell ref="I2:I3"/>
    <mergeCell ref="L1:L3"/>
    <mergeCell ref="E2:F2"/>
    <mergeCell ref="B4:L4"/>
    <mergeCell ref="B6:K6"/>
    <mergeCell ref="J2:J3"/>
    <mergeCell ref="K2:K3"/>
    <mergeCell ref="B9:K9"/>
    <mergeCell ref="B59:D59"/>
    <mergeCell ref="B83:D83"/>
    <mergeCell ref="B86:D86"/>
    <mergeCell ref="C104:C107"/>
    <mergeCell ref="L43:L46"/>
    <mergeCell ref="C73:C74"/>
    <mergeCell ref="L73:L74"/>
    <mergeCell ref="B115:L115"/>
    <mergeCell ref="B116:L116"/>
    <mergeCell ref="B117:L117"/>
    <mergeCell ref="B76:D76"/>
    <mergeCell ref="L81:L82"/>
    <mergeCell ref="C108:C109"/>
    <mergeCell ref="L104:L107"/>
    <mergeCell ref="L108:L110"/>
    <mergeCell ref="I113:J113"/>
  </mergeCells>
  <printOptions horizontalCentered="1"/>
  <pageMargins left="0.7086614173228347" right="0.7086614173228347" top="0.7480314960629921" bottom="0.7480314960629921" header="0.31496062992125984" footer="0.31496062992125984"/>
  <pageSetup horizontalDpi="600" verticalDpi="600" orientation="landscape" paperSize="9" scale="58" r:id="rId1"/>
  <headerFooter>
    <oddHeader>&amp;L&amp;"NewsGotT,Normal"&amp;14Recomendaciones para la Redacción de Planes Control de Calidad de Materiales en los Proyectos y Obras Lineales. Versión Mayo de 2019</oddHeader>
    <oddFooter>&amp;L&amp;"NewsGotT,Normal"&amp;10JUNTA DE ANDALUCÍA
CONSEJERÍA DE FOMENTO, INFRAESTRUCTURAS Y ORDENACIÓN DEL TERRITORIO                                               
</oddFooter>
  </headerFooter>
</worksheet>
</file>

<file path=xl/worksheets/sheet6.xml><?xml version="1.0" encoding="utf-8"?>
<worksheet xmlns="http://schemas.openxmlformats.org/spreadsheetml/2006/main" xmlns:r="http://schemas.openxmlformats.org/officeDocument/2006/relationships">
  <dimension ref="A1:N272"/>
  <sheetViews>
    <sheetView tabSelected="1" zoomScalePageLayoutView="0" workbookViewId="0" topLeftCell="A1">
      <selection activeCell="I7" sqref="I7:I269"/>
    </sheetView>
  </sheetViews>
  <sheetFormatPr defaultColWidth="11.5" defaultRowHeight="12"/>
  <cols>
    <col min="1" max="1" width="12" style="149" customWidth="1"/>
    <col min="2" max="2" width="51.83203125" style="149" customWidth="1"/>
    <col min="3" max="3" width="4.83203125" style="154" customWidth="1"/>
    <col min="4" max="4" width="22.83203125" style="149" customWidth="1"/>
    <col min="5" max="5" width="8.33203125" style="149" customWidth="1"/>
    <col min="6" max="6" width="28" style="149" customWidth="1"/>
    <col min="7" max="7" width="24.33203125" style="149" customWidth="1"/>
    <col min="8" max="8" width="15" style="149" customWidth="1"/>
    <col min="9" max="9" width="15.16015625" style="149" customWidth="1"/>
    <col min="10" max="10" width="15" style="149" customWidth="1"/>
    <col min="11" max="11" width="18.83203125" style="149" customWidth="1"/>
    <col min="12" max="12" width="63.66015625" style="702" customWidth="1"/>
    <col min="13" max="16384" width="11.5" style="149" customWidth="1"/>
  </cols>
  <sheetData>
    <row r="1" spans="1:12" s="152" customFormat="1" ht="42.75" customHeight="1" thickTop="1">
      <c r="A1" s="1238" t="s">
        <v>270</v>
      </c>
      <c r="B1" s="1386" t="s">
        <v>290</v>
      </c>
      <c r="C1" s="1389" t="s">
        <v>254</v>
      </c>
      <c r="D1" s="1392" t="s">
        <v>262</v>
      </c>
      <c r="E1" s="1395" t="s">
        <v>1840</v>
      </c>
      <c r="F1" s="1396"/>
      <c r="G1" s="1416" t="s">
        <v>1841</v>
      </c>
      <c r="H1" s="1151"/>
      <c r="I1" s="1416" t="s">
        <v>1845</v>
      </c>
      <c r="J1" s="1150"/>
      <c r="K1" s="1151"/>
      <c r="L1" s="833"/>
    </row>
    <row r="2" spans="1:12" s="152" customFormat="1" ht="33" customHeight="1">
      <c r="A2" s="1239"/>
      <c r="B2" s="1387"/>
      <c r="C2" s="1390"/>
      <c r="D2" s="1393"/>
      <c r="E2" s="1397" t="s">
        <v>291</v>
      </c>
      <c r="F2" s="1398"/>
      <c r="G2" s="1417" t="s">
        <v>1833</v>
      </c>
      <c r="H2" s="1418" t="s">
        <v>1834</v>
      </c>
      <c r="I2" s="1417" t="s">
        <v>1837</v>
      </c>
      <c r="J2" s="1419" t="s">
        <v>1835</v>
      </c>
      <c r="K2" s="1420" t="s">
        <v>1836</v>
      </c>
      <c r="L2" s="1399" t="s">
        <v>254</v>
      </c>
    </row>
    <row r="3" spans="1:12" s="152" customFormat="1" ht="33" customHeight="1" thickBot="1">
      <c r="A3" s="1400"/>
      <c r="B3" s="1388"/>
      <c r="C3" s="1391"/>
      <c r="D3" s="1394"/>
      <c r="E3" s="708" t="s">
        <v>289</v>
      </c>
      <c r="F3" s="709" t="s">
        <v>292</v>
      </c>
      <c r="G3" s="1156"/>
      <c r="H3" s="1345"/>
      <c r="I3" s="1156"/>
      <c r="J3" s="1351"/>
      <c r="K3" s="1158"/>
      <c r="L3" s="1400"/>
    </row>
    <row r="4" spans="1:12" s="152" customFormat="1" ht="19.5" customHeight="1" thickTop="1">
      <c r="A4" s="1407" t="s">
        <v>57</v>
      </c>
      <c r="B4" s="1408"/>
      <c r="C4" s="1408"/>
      <c r="D4" s="1408"/>
      <c r="E4" s="1408"/>
      <c r="F4" s="1408"/>
      <c r="G4" s="1408"/>
      <c r="H4" s="1408"/>
      <c r="I4" s="1408"/>
      <c r="J4" s="1408"/>
      <c r="K4" s="1408"/>
      <c r="L4" s="1409"/>
    </row>
    <row r="5" spans="1:12" s="213" customFormat="1" ht="12" customHeight="1">
      <c r="A5" s="136"/>
      <c r="B5" s="123" t="s">
        <v>58</v>
      </c>
      <c r="C5" s="124"/>
      <c r="D5" s="125"/>
      <c r="E5" s="127"/>
      <c r="F5" s="1005"/>
      <c r="G5" s="127"/>
      <c r="H5" s="223"/>
      <c r="I5" s="127"/>
      <c r="J5" s="1005"/>
      <c r="K5" s="126"/>
      <c r="L5" s="223"/>
    </row>
    <row r="6" spans="1:12" s="213" customFormat="1" ht="12" customHeight="1">
      <c r="A6" s="136"/>
      <c r="B6" s="123" t="s">
        <v>59</v>
      </c>
      <c r="C6" s="124"/>
      <c r="D6" s="125"/>
      <c r="E6" s="127"/>
      <c r="F6" s="1005"/>
      <c r="G6" s="127"/>
      <c r="H6" s="223"/>
      <c r="I6" s="127"/>
      <c r="J6" s="1005"/>
      <c r="K6" s="126"/>
      <c r="L6" s="223"/>
    </row>
    <row r="7" spans="1:13" s="145" customFormat="1" ht="12" customHeight="1">
      <c r="A7" s="136" t="s">
        <v>647</v>
      </c>
      <c r="B7" s="119" t="s">
        <v>608</v>
      </c>
      <c r="C7" s="1122" t="s">
        <v>301</v>
      </c>
      <c r="D7" s="17" t="s">
        <v>248</v>
      </c>
      <c r="E7" s="23"/>
      <c r="F7" s="1088">
        <v>10000</v>
      </c>
      <c r="G7" s="24" t="s">
        <v>1847</v>
      </c>
      <c r="H7" s="835"/>
      <c r="I7" s="1566">
        <f>+ROUNDUP(H7/F7,0)*E7</f>
        <v>0</v>
      </c>
      <c r="J7" s="1500"/>
      <c r="K7" s="1421">
        <f>+I7*J7</f>
        <v>0</v>
      </c>
      <c r="L7" s="1384" t="s">
        <v>170</v>
      </c>
      <c r="M7" s="285"/>
    </row>
    <row r="8" spans="1:13" s="145" customFormat="1" ht="12" customHeight="1">
      <c r="A8" s="136" t="s">
        <v>675</v>
      </c>
      <c r="B8" s="119" t="s">
        <v>394</v>
      </c>
      <c r="C8" s="1124"/>
      <c r="D8" s="17" t="s">
        <v>250</v>
      </c>
      <c r="E8" s="23">
        <v>1</v>
      </c>
      <c r="F8" s="1088">
        <v>10000</v>
      </c>
      <c r="G8" s="24" t="s">
        <v>1847</v>
      </c>
      <c r="H8" s="835"/>
      <c r="I8" s="1566">
        <f aca="true" t="shared" si="0" ref="I8:I16">+ROUNDUP(H8/F8,0)*E8</f>
        <v>0</v>
      </c>
      <c r="J8" s="1500"/>
      <c r="K8" s="1421">
        <f aca="true" t="shared" si="1" ref="K8:K16">+I8*J8</f>
        <v>0</v>
      </c>
      <c r="L8" s="1385" t="s">
        <v>170</v>
      </c>
      <c r="M8" s="285"/>
    </row>
    <row r="9" spans="1:13" s="145" customFormat="1" ht="12" customHeight="1">
      <c r="A9" s="136" t="s">
        <v>640</v>
      </c>
      <c r="B9" s="119" t="s">
        <v>298</v>
      </c>
      <c r="C9" s="120"/>
      <c r="D9" s="17" t="s">
        <v>245</v>
      </c>
      <c r="E9" s="23">
        <v>1</v>
      </c>
      <c r="F9" s="1088">
        <v>10000</v>
      </c>
      <c r="G9" s="24" t="s">
        <v>1847</v>
      </c>
      <c r="H9" s="835"/>
      <c r="I9" s="1566">
        <f t="shared" si="0"/>
        <v>0</v>
      </c>
      <c r="J9" s="1500"/>
      <c r="K9" s="1421">
        <f t="shared" si="1"/>
        <v>0</v>
      </c>
      <c r="L9" s="184"/>
      <c r="M9" s="285"/>
    </row>
    <row r="10" spans="1:13" s="145" customFormat="1" ht="24" customHeight="1">
      <c r="A10" s="147" t="s">
        <v>641</v>
      </c>
      <c r="B10" s="119" t="s">
        <v>255</v>
      </c>
      <c r="C10" s="120"/>
      <c r="D10" s="941" t="s">
        <v>138</v>
      </c>
      <c r="E10" s="23">
        <v>1</v>
      </c>
      <c r="F10" s="1089">
        <v>10000</v>
      </c>
      <c r="G10" s="24" t="s">
        <v>1847</v>
      </c>
      <c r="H10" s="835"/>
      <c r="I10" s="1566">
        <f t="shared" si="0"/>
        <v>0</v>
      </c>
      <c r="J10" s="1500"/>
      <c r="K10" s="1421">
        <f t="shared" si="1"/>
        <v>0</v>
      </c>
      <c r="L10" s="184"/>
      <c r="M10" s="285"/>
    </row>
    <row r="11" spans="1:13" s="145" customFormat="1" ht="12" customHeight="1">
      <c r="A11" s="136" t="s">
        <v>646</v>
      </c>
      <c r="B11" s="140" t="s">
        <v>260</v>
      </c>
      <c r="C11" s="146"/>
      <c r="D11" s="17" t="s">
        <v>247</v>
      </c>
      <c r="E11" s="23">
        <v>1</v>
      </c>
      <c r="F11" s="1088">
        <v>10000</v>
      </c>
      <c r="G11" s="24" t="s">
        <v>1847</v>
      </c>
      <c r="H11" s="835"/>
      <c r="I11" s="1566">
        <f t="shared" si="0"/>
        <v>0</v>
      </c>
      <c r="J11" s="1500"/>
      <c r="K11" s="1421">
        <f t="shared" si="1"/>
        <v>0</v>
      </c>
      <c r="L11" s="184"/>
      <c r="M11" s="285"/>
    </row>
    <row r="12" spans="1:13" s="145" customFormat="1" ht="12" customHeight="1">
      <c r="A12" s="136" t="s">
        <v>644</v>
      </c>
      <c r="B12" s="119" t="s">
        <v>257</v>
      </c>
      <c r="C12" s="120"/>
      <c r="D12" s="17" t="s">
        <v>246</v>
      </c>
      <c r="E12" s="23">
        <v>1</v>
      </c>
      <c r="F12" s="1088">
        <v>10000</v>
      </c>
      <c r="G12" s="24" t="s">
        <v>1847</v>
      </c>
      <c r="H12" s="835"/>
      <c r="I12" s="1566">
        <f t="shared" si="0"/>
        <v>0</v>
      </c>
      <c r="J12" s="1500"/>
      <c r="K12" s="1421">
        <f t="shared" si="1"/>
        <v>0</v>
      </c>
      <c r="L12" s="184"/>
      <c r="M12" s="285"/>
    </row>
    <row r="13" spans="1:13" s="145" customFormat="1" ht="12" customHeight="1">
      <c r="A13" s="136" t="s">
        <v>643</v>
      </c>
      <c r="B13" s="119" t="s">
        <v>171</v>
      </c>
      <c r="C13" s="120"/>
      <c r="D13" s="17" t="s">
        <v>1340</v>
      </c>
      <c r="E13" s="23">
        <v>1</v>
      </c>
      <c r="F13" s="1088">
        <v>10000</v>
      </c>
      <c r="G13" s="24" t="s">
        <v>1847</v>
      </c>
      <c r="H13" s="835"/>
      <c r="I13" s="1566">
        <f t="shared" si="0"/>
        <v>0</v>
      </c>
      <c r="J13" s="1500"/>
      <c r="K13" s="1421">
        <f t="shared" si="1"/>
        <v>0</v>
      </c>
      <c r="L13" s="159"/>
      <c r="M13" s="285"/>
    </row>
    <row r="14" spans="1:13" s="152" customFormat="1" ht="12" customHeight="1">
      <c r="A14" s="136" t="s">
        <v>665</v>
      </c>
      <c r="B14" s="169" t="s">
        <v>151</v>
      </c>
      <c r="C14" s="146"/>
      <c r="D14" s="173" t="s">
        <v>152</v>
      </c>
      <c r="E14" s="178">
        <v>1</v>
      </c>
      <c r="F14" s="1088">
        <v>10000</v>
      </c>
      <c r="G14" s="24" t="s">
        <v>1847</v>
      </c>
      <c r="H14" s="859"/>
      <c r="I14" s="1566">
        <f t="shared" si="0"/>
        <v>0</v>
      </c>
      <c r="J14" s="1500"/>
      <c r="K14" s="1421">
        <f t="shared" si="1"/>
        <v>0</v>
      </c>
      <c r="L14" s="884"/>
      <c r="M14" s="567"/>
    </row>
    <row r="15" spans="1:13" s="145" customFormat="1" ht="12" customHeight="1">
      <c r="A15" s="136" t="s">
        <v>645</v>
      </c>
      <c r="B15" s="119" t="s">
        <v>259</v>
      </c>
      <c r="C15" s="120"/>
      <c r="D15" s="17" t="s">
        <v>249</v>
      </c>
      <c r="E15" s="23">
        <v>1</v>
      </c>
      <c r="F15" s="1088">
        <v>10000</v>
      </c>
      <c r="G15" s="24" t="s">
        <v>1847</v>
      </c>
      <c r="H15" s="835"/>
      <c r="I15" s="1566">
        <f t="shared" si="0"/>
        <v>0</v>
      </c>
      <c r="J15" s="1500"/>
      <c r="K15" s="1421">
        <f t="shared" si="1"/>
        <v>0</v>
      </c>
      <c r="L15" s="184"/>
      <c r="M15" s="285"/>
    </row>
    <row r="16" spans="1:13" s="145" customFormat="1" ht="12" customHeight="1">
      <c r="A16" s="136" t="s">
        <v>648</v>
      </c>
      <c r="B16" s="119" t="s">
        <v>302</v>
      </c>
      <c r="C16" s="120"/>
      <c r="D16" s="17" t="s">
        <v>1341</v>
      </c>
      <c r="E16" s="23">
        <v>1</v>
      </c>
      <c r="F16" s="1088">
        <v>10000</v>
      </c>
      <c r="G16" s="24" t="s">
        <v>1847</v>
      </c>
      <c r="H16" s="835"/>
      <c r="I16" s="1566">
        <f t="shared" si="0"/>
        <v>0</v>
      </c>
      <c r="J16" s="1500"/>
      <c r="K16" s="1421">
        <f t="shared" si="1"/>
        <v>0</v>
      </c>
      <c r="L16" s="159"/>
      <c r="M16" s="285"/>
    </row>
    <row r="17" spans="1:12" s="213" customFormat="1" ht="12" customHeight="1">
      <c r="A17" s="136"/>
      <c r="B17" s="123" t="s">
        <v>1691</v>
      </c>
      <c r="C17" s="124"/>
      <c r="D17" s="125"/>
      <c r="E17" s="127"/>
      <c r="F17" s="1005"/>
      <c r="G17" s="127"/>
      <c r="H17" s="223"/>
      <c r="I17" s="1578"/>
      <c r="J17" s="1496"/>
      <c r="K17" s="1430"/>
      <c r="L17" s="223"/>
    </row>
    <row r="18" spans="1:12" s="213" customFormat="1" ht="12" customHeight="1">
      <c r="A18" s="136" t="s">
        <v>651</v>
      </c>
      <c r="B18" s="140" t="s">
        <v>61</v>
      </c>
      <c r="C18" s="710"/>
      <c r="D18" s="941" t="s">
        <v>533</v>
      </c>
      <c r="E18" s="23">
        <v>5</v>
      </c>
      <c r="F18" s="1088">
        <v>5000</v>
      </c>
      <c r="G18" s="24" t="s">
        <v>1839</v>
      </c>
      <c r="H18" s="835"/>
      <c r="I18" s="1566">
        <f>+ROUNDUP(H18/F18,0)*E18</f>
        <v>0</v>
      </c>
      <c r="J18" s="1500"/>
      <c r="K18" s="1421">
        <f>+I18*J18</f>
        <v>0</v>
      </c>
      <c r="L18" s="184"/>
    </row>
    <row r="19" spans="1:12" s="213" customFormat="1" ht="12" customHeight="1">
      <c r="A19" s="136" t="s">
        <v>679</v>
      </c>
      <c r="B19" s="119" t="s">
        <v>303</v>
      </c>
      <c r="C19" s="120" t="s">
        <v>301</v>
      </c>
      <c r="D19" s="17" t="s">
        <v>528</v>
      </c>
      <c r="E19" s="23">
        <v>1</v>
      </c>
      <c r="F19" s="1088">
        <v>10000</v>
      </c>
      <c r="G19" s="24" t="s">
        <v>1847</v>
      </c>
      <c r="H19" s="835"/>
      <c r="I19" s="1566">
        <f>+ROUNDUP(H19/F19,0)*E19</f>
        <v>0</v>
      </c>
      <c r="J19" s="1500"/>
      <c r="K19" s="1421">
        <f>+I19*J19</f>
        <v>0</v>
      </c>
      <c r="L19" s="184" t="s">
        <v>62</v>
      </c>
    </row>
    <row r="20" spans="1:12" s="213" customFormat="1" ht="12" customHeight="1">
      <c r="A20" s="136" t="s">
        <v>675</v>
      </c>
      <c r="B20" s="119" t="s">
        <v>394</v>
      </c>
      <c r="C20" s="1122" t="s">
        <v>301</v>
      </c>
      <c r="D20" s="17" t="s">
        <v>250</v>
      </c>
      <c r="E20" s="23"/>
      <c r="F20" s="1088">
        <v>50000</v>
      </c>
      <c r="G20" s="24" t="s">
        <v>1847</v>
      </c>
      <c r="H20" s="835"/>
      <c r="I20" s="1566">
        <f>+ROUNDUP(H20/F20,0)*E20</f>
        <v>0</v>
      </c>
      <c r="J20" s="1500"/>
      <c r="K20" s="1421">
        <f>+I20*J20</f>
        <v>0</v>
      </c>
      <c r="L20" s="1170" t="s">
        <v>1500</v>
      </c>
    </row>
    <row r="21" spans="1:12" s="213" customFormat="1" ht="12" customHeight="1">
      <c r="A21" s="136" t="s">
        <v>640</v>
      </c>
      <c r="B21" s="548" t="s">
        <v>298</v>
      </c>
      <c r="C21" s="1124"/>
      <c r="D21" s="17" t="s">
        <v>245</v>
      </c>
      <c r="E21" s="23"/>
      <c r="F21" s="1088">
        <v>50000</v>
      </c>
      <c r="G21" s="24" t="s">
        <v>1847</v>
      </c>
      <c r="H21" s="835"/>
      <c r="I21" s="1566">
        <f>+ROUNDUP(H21/F21,0)*E21</f>
        <v>0</v>
      </c>
      <c r="J21" s="1500"/>
      <c r="K21" s="1421">
        <f>+I21*J21</f>
        <v>0</v>
      </c>
      <c r="L21" s="1172"/>
    </row>
    <row r="22" spans="1:12" s="213" customFormat="1" ht="12" customHeight="1">
      <c r="A22" s="136"/>
      <c r="B22" s="123" t="s">
        <v>63</v>
      </c>
      <c r="C22" s="124"/>
      <c r="D22" s="125"/>
      <c r="E22" s="127"/>
      <c r="F22" s="1005"/>
      <c r="G22" s="127"/>
      <c r="H22" s="223"/>
      <c r="I22" s="1578"/>
      <c r="J22" s="1496"/>
      <c r="K22" s="1430"/>
      <c r="L22" s="223"/>
    </row>
    <row r="23" spans="1:12" s="213" customFormat="1" ht="12" customHeight="1">
      <c r="A23" s="136"/>
      <c r="B23" s="123" t="s">
        <v>64</v>
      </c>
      <c r="C23" s="124"/>
      <c r="D23" s="125"/>
      <c r="E23" s="127"/>
      <c r="F23" s="1005"/>
      <c r="G23" s="127"/>
      <c r="H23" s="223"/>
      <c r="I23" s="1578"/>
      <c r="J23" s="1496"/>
      <c r="K23" s="1430"/>
      <c r="L23" s="223"/>
    </row>
    <row r="24" spans="1:12" s="213" customFormat="1" ht="12" customHeight="1">
      <c r="A24" s="136" t="s">
        <v>696</v>
      </c>
      <c r="B24" s="119" t="s">
        <v>65</v>
      </c>
      <c r="C24" s="120"/>
      <c r="D24" s="17" t="s">
        <v>60</v>
      </c>
      <c r="E24" s="23">
        <v>1</v>
      </c>
      <c r="F24" s="1088">
        <v>50000</v>
      </c>
      <c r="G24" s="24" t="s">
        <v>1847</v>
      </c>
      <c r="H24" s="835"/>
      <c r="I24" s="1566">
        <f>+ROUNDUP(H24/F24,0)*E24</f>
        <v>0</v>
      </c>
      <c r="J24" s="1500"/>
      <c r="K24" s="1421">
        <f>+I24*J24</f>
        <v>0</v>
      </c>
      <c r="L24" s="184"/>
    </row>
    <row r="25" spans="1:12" s="213" customFormat="1" ht="12" customHeight="1">
      <c r="A25" s="136" t="s">
        <v>1658</v>
      </c>
      <c r="B25" s="119" t="s">
        <v>66</v>
      </c>
      <c r="C25" s="120"/>
      <c r="D25" s="17" t="s">
        <v>1657</v>
      </c>
      <c r="E25" s="23">
        <v>1</v>
      </c>
      <c r="F25" s="1088">
        <v>50000</v>
      </c>
      <c r="G25" s="24" t="s">
        <v>1847</v>
      </c>
      <c r="H25" s="835"/>
      <c r="I25" s="1566">
        <f>+ROUNDUP(H25/F25,0)*E25</f>
        <v>0</v>
      </c>
      <c r="J25" s="1500"/>
      <c r="K25" s="1421">
        <f>+I25*J25</f>
        <v>0</v>
      </c>
      <c r="L25" s="184"/>
    </row>
    <row r="26" spans="1:12" s="213" customFormat="1" ht="12" customHeight="1">
      <c r="A26" s="136"/>
      <c r="B26" s="123" t="s">
        <v>67</v>
      </c>
      <c r="C26" s="124"/>
      <c r="D26" s="125"/>
      <c r="E26" s="127"/>
      <c r="F26" s="1005"/>
      <c r="G26" s="127"/>
      <c r="H26" s="223"/>
      <c r="I26" s="1578"/>
      <c r="J26" s="1496"/>
      <c r="K26" s="1430"/>
      <c r="L26" s="223"/>
    </row>
    <row r="27" spans="1:12" s="213" customFormat="1" ht="12" customHeight="1">
      <c r="A27" s="136" t="s">
        <v>714</v>
      </c>
      <c r="B27" s="711" t="s">
        <v>176</v>
      </c>
      <c r="C27" s="120"/>
      <c r="D27" s="17" t="s">
        <v>60</v>
      </c>
      <c r="E27" s="23">
        <v>1</v>
      </c>
      <c r="F27" s="1001" t="s">
        <v>14</v>
      </c>
      <c r="G27" s="23" t="s">
        <v>14</v>
      </c>
      <c r="H27" s="835"/>
      <c r="I27" s="1574">
        <f>+ROUNDUP(H27*E27,0)</f>
        <v>0</v>
      </c>
      <c r="J27" s="1501"/>
      <c r="K27" s="1421">
        <f>+I27*J27</f>
        <v>0</v>
      </c>
      <c r="L27" s="223"/>
    </row>
    <row r="28" spans="1:12" s="213" customFormat="1" ht="24" customHeight="1">
      <c r="A28" s="441">
        <v>222</v>
      </c>
      <c r="B28" s="711" t="s">
        <v>68</v>
      </c>
      <c r="C28" s="710" t="s">
        <v>301</v>
      </c>
      <c r="D28" s="944" t="s">
        <v>60</v>
      </c>
      <c r="E28" s="23">
        <v>1</v>
      </c>
      <c r="F28" s="1001" t="s">
        <v>14</v>
      </c>
      <c r="G28" s="23" t="s">
        <v>14</v>
      </c>
      <c r="H28" s="835"/>
      <c r="I28" s="1574">
        <f>+ROUNDUP(H28*E28,0)</f>
        <v>0</v>
      </c>
      <c r="J28" s="1501"/>
      <c r="K28" s="1421">
        <f>+I28*J28</f>
        <v>0</v>
      </c>
      <c r="L28" s="159" t="s">
        <v>69</v>
      </c>
    </row>
    <row r="29" spans="1:12" s="213" customFormat="1" ht="12" customHeight="1">
      <c r="A29" s="136"/>
      <c r="B29" s="123" t="s">
        <v>70</v>
      </c>
      <c r="C29" s="124"/>
      <c r="D29" s="125"/>
      <c r="E29" s="127"/>
      <c r="F29" s="1005"/>
      <c r="G29" s="127"/>
      <c r="H29" s="223"/>
      <c r="I29" s="1578"/>
      <c r="J29" s="1496"/>
      <c r="K29" s="1430"/>
      <c r="L29" s="223"/>
    </row>
    <row r="30" spans="1:12" s="213" customFormat="1" ht="12" customHeight="1">
      <c r="A30" s="136"/>
      <c r="B30" s="123" t="s">
        <v>1529</v>
      </c>
      <c r="C30" s="124"/>
      <c r="D30" s="125"/>
      <c r="E30" s="127"/>
      <c r="F30" s="1005"/>
      <c r="G30" s="127"/>
      <c r="H30" s="223"/>
      <c r="I30" s="1578"/>
      <c r="J30" s="1496"/>
      <c r="K30" s="1430"/>
      <c r="L30" s="223"/>
    </row>
    <row r="31" spans="1:13" s="145" customFormat="1" ht="12" customHeight="1">
      <c r="A31" s="136" t="s">
        <v>640</v>
      </c>
      <c r="B31" s="119" t="s">
        <v>298</v>
      </c>
      <c r="C31" s="120"/>
      <c r="D31" s="17" t="s">
        <v>245</v>
      </c>
      <c r="E31" s="23">
        <v>1</v>
      </c>
      <c r="F31" s="1088">
        <v>1000</v>
      </c>
      <c r="G31" s="24" t="s">
        <v>1847</v>
      </c>
      <c r="H31" s="835"/>
      <c r="I31" s="1566">
        <f aca="true" t="shared" si="2" ref="I31:I37">+ROUNDUP(H31/F31,0)*E31</f>
        <v>0</v>
      </c>
      <c r="J31" s="1500"/>
      <c r="K31" s="1421">
        <f aca="true" t="shared" si="3" ref="K31:K37">+I31*J31</f>
        <v>0</v>
      </c>
      <c r="L31" s="184"/>
      <c r="M31" s="285"/>
    </row>
    <row r="32" spans="1:13" s="145" customFormat="1" ht="24" customHeight="1">
      <c r="A32" s="147" t="s">
        <v>641</v>
      </c>
      <c r="B32" s="119" t="s">
        <v>255</v>
      </c>
      <c r="C32" s="120"/>
      <c r="D32" s="941" t="s">
        <v>138</v>
      </c>
      <c r="E32" s="23">
        <v>1</v>
      </c>
      <c r="F32" s="1089">
        <v>1000</v>
      </c>
      <c r="G32" s="24" t="s">
        <v>1847</v>
      </c>
      <c r="H32" s="835"/>
      <c r="I32" s="1566">
        <f t="shared" si="2"/>
        <v>0</v>
      </c>
      <c r="J32" s="1500"/>
      <c r="K32" s="1421">
        <f t="shared" si="3"/>
        <v>0</v>
      </c>
      <c r="L32" s="184"/>
      <c r="M32" s="285"/>
    </row>
    <row r="33" spans="1:13" s="145" customFormat="1" ht="12" customHeight="1">
      <c r="A33" s="136" t="s">
        <v>644</v>
      </c>
      <c r="B33" s="119" t="s">
        <v>257</v>
      </c>
      <c r="C33" s="120"/>
      <c r="D33" s="17" t="s">
        <v>246</v>
      </c>
      <c r="E33" s="23">
        <v>1</v>
      </c>
      <c r="F33" s="1088">
        <v>1000</v>
      </c>
      <c r="G33" s="24" t="s">
        <v>1847</v>
      </c>
      <c r="H33" s="835"/>
      <c r="I33" s="1566">
        <f t="shared" si="2"/>
        <v>0</v>
      </c>
      <c r="J33" s="1500"/>
      <c r="K33" s="1421">
        <f t="shared" si="3"/>
        <v>0</v>
      </c>
      <c r="L33" s="184"/>
      <c r="M33" s="285"/>
    </row>
    <row r="34" spans="1:13" s="145" customFormat="1" ht="12" customHeight="1">
      <c r="A34" s="136" t="s">
        <v>643</v>
      </c>
      <c r="B34" s="119" t="s">
        <v>171</v>
      </c>
      <c r="C34" s="120"/>
      <c r="D34" s="17" t="s">
        <v>1340</v>
      </c>
      <c r="E34" s="23">
        <v>1</v>
      </c>
      <c r="F34" s="1088">
        <v>1000</v>
      </c>
      <c r="G34" s="24" t="s">
        <v>1847</v>
      </c>
      <c r="H34" s="835"/>
      <c r="I34" s="1566">
        <f t="shared" si="2"/>
        <v>0</v>
      </c>
      <c r="J34" s="1500"/>
      <c r="K34" s="1421">
        <f t="shared" si="3"/>
        <v>0</v>
      </c>
      <c r="L34" s="159"/>
      <c r="M34" s="285"/>
    </row>
    <row r="35" spans="1:13" s="152" customFormat="1" ht="12" customHeight="1">
      <c r="A35" s="136" t="s">
        <v>665</v>
      </c>
      <c r="B35" s="169" t="s">
        <v>151</v>
      </c>
      <c r="C35" s="146"/>
      <c r="D35" s="173" t="s">
        <v>152</v>
      </c>
      <c r="E35" s="23">
        <v>1</v>
      </c>
      <c r="F35" s="1088">
        <v>1000</v>
      </c>
      <c r="G35" s="24" t="s">
        <v>1847</v>
      </c>
      <c r="H35" s="835"/>
      <c r="I35" s="1566">
        <f t="shared" si="2"/>
        <v>0</v>
      </c>
      <c r="J35" s="1500"/>
      <c r="K35" s="1421">
        <f t="shared" si="3"/>
        <v>0</v>
      </c>
      <c r="L35" s="884"/>
      <c r="M35" s="567"/>
    </row>
    <row r="36" spans="1:13" s="145" customFormat="1" ht="12" customHeight="1">
      <c r="A36" s="136" t="s">
        <v>675</v>
      </c>
      <c r="B36" s="119" t="s">
        <v>394</v>
      </c>
      <c r="C36" s="408"/>
      <c r="D36" s="17" t="s">
        <v>250</v>
      </c>
      <c r="E36" s="23">
        <v>1</v>
      </c>
      <c r="F36" s="1088">
        <v>1000</v>
      </c>
      <c r="G36" s="24" t="s">
        <v>1847</v>
      </c>
      <c r="H36" s="835"/>
      <c r="I36" s="1566">
        <f t="shared" si="2"/>
        <v>0</v>
      </c>
      <c r="J36" s="1500"/>
      <c r="K36" s="1421">
        <f t="shared" si="3"/>
        <v>0</v>
      </c>
      <c r="L36" s="886"/>
      <c r="M36" s="285"/>
    </row>
    <row r="37" spans="1:13" s="145" customFormat="1" ht="12" customHeight="1">
      <c r="A37" s="136" t="s">
        <v>646</v>
      </c>
      <c r="B37" s="140" t="s">
        <v>260</v>
      </c>
      <c r="C37" s="146"/>
      <c r="D37" s="17" t="s">
        <v>247</v>
      </c>
      <c r="E37" s="23">
        <v>1</v>
      </c>
      <c r="F37" s="1088">
        <v>5000</v>
      </c>
      <c r="G37" s="24" t="s">
        <v>1847</v>
      </c>
      <c r="H37" s="835"/>
      <c r="I37" s="1566">
        <f t="shared" si="2"/>
        <v>0</v>
      </c>
      <c r="J37" s="1500"/>
      <c r="K37" s="1421">
        <f t="shared" si="3"/>
        <v>0</v>
      </c>
      <c r="L37" s="184"/>
      <c r="M37" s="285"/>
    </row>
    <row r="38" spans="1:13" s="145" customFormat="1" ht="12" customHeight="1">
      <c r="A38" s="136"/>
      <c r="B38" s="210" t="s">
        <v>1528</v>
      </c>
      <c r="C38" s="120"/>
      <c r="D38" s="17"/>
      <c r="E38" s="23"/>
      <c r="F38" s="1003"/>
      <c r="G38" s="23"/>
      <c r="H38" s="835"/>
      <c r="I38" s="1565"/>
      <c r="J38" s="1483"/>
      <c r="K38" s="1425"/>
      <c r="L38" s="159"/>
      <c r="M38" s="285"/>
    </row>
    <row r="39" spans="1:13" s="145" customFormat="1" ht="36" customHeight="1">
      <c r="A39" s="136" t="s">
        <v>677</v>
      </c>
      <c r="B39" s="226" t="s">
        <v>523</v>
      </c>
      <c r="C39" s="21" t="s">
        <v>301</v>
      </c>
      <c r="D39" s="941" t="s">
        <v>1119</v>
      </c>
      <c r="E39" s="23">
        <v>1</v>
      </c>
      <c r="F39" s="1089">
        <v>1000</v>
      </c>
      <c r="G39" s="24" t="s">
        <v>1847</v>
      </c>
      <c r="H39" s="835"/>
      <c r="I39" s="1566">
        <f>+ROUNDUP(H39/F39,0)*E39</f>
        <v>0</v>
      </c>
      <c r="J39" s="1500"/>
      <c r="K39" s="1421">
        <f>+I39*J39</f>
        <v>0</v>
      </c>
      <c r="L39" s="887" t="s">
        <v>1527</v>
      </c>
      <c r="M39" s="285"/>
    </row>
    <row r="40" spans="1:12" s="213" customFormat="1" ht="12" customHeight="1">
      <c r="A40" s="136" t="s">
        <v>651</v>
      </c>
      <c r="B40" s="140" t="s">
        <v>61</v>
      </c>
      <c r="C40" s="710"/>
      <c r="D40" s="944" t="s">
        <v>1530</v>
      </c>
      <c r="E40" s="23">
        <v>5</v>
      </c>
      <c r="F40" s="1004" t="str">
        <f>IF(G40="m2","500",IF(G40="Día","Día","500 m2 / Día"))</f>
        <v>500 m2 / Día</v>
      </c>
      <c r="G40" s="852" t="s">
        <v>1867</v>
      </c>
      <c r="H40" s="859"/>
      <c r="I40" s="1565">
        <f>IF(G40="Día",H40*E40,IF(G40="m2",ROUNDUP(H40/F40,0)*E40,IF(AND(G40="m2 / Día",H40=""),0,"¿UNIDADES?")))</f>
        <v>0</v>
      </c>
      <c r="J40" s="1486"/>
      <c r="K40" s="1421">
        <f>+I40*J40</f>
        <v>0</v>
      </c>
      <c r="L40" s="712"/>
    </row>
    <row r="41" spans="1:12" s="213" customFormat="1" ht="12" customHeight="1">
      <c r="A41" s="136" t="s">
        <v>679</v>
      </c>
      <c r="B41" s="119" t="s">
        <v>303</v>
      </c>
      <c r="C41" s="120"/>
      <c r="D41" s="17" t="s">
        <v>528</v>
      </c>
      <c r="E41" s="23">
        <v>1</v>
      </c>
      <c r="F41" s="1088">
        <v>1000</v>
      </c>
      <c r="G41" s="24" t="s">
        <v>1839</v>
      </c>
      <c r="H41" s="835"/>
      <c r="I41" s="1566">
        <f>+ROUNDUP(H41/F41,0)*E41</f>
        <v>0</v>
      </c>
      <c r="J41" s="1500"/>
      <c r="K41" s="1421">
        <f>+I41*J41</f>
        <v>0</v>
      </c>
      <c r="L41" s="184"/>
    </row>
    <row r="42" spans="1:12" s="213" customFormat="1" ht="12" customHeight="1">
      <c r="A42" s="136"/>
      <c r="B42" s="123" t="s">
        <v>71</v>
      </c>
      <c r="C42" s="124"/>
      <c r="D42" s="125"/>
      <c r="E42" s="127"/>
      <c r="F42" s="1005"/>
      <c r="G42" s="127"/>
      <c r="H42" s="223"/>
      <c r="I42" s="1578"/>
      <c r="J42" s="1496"/>
      <c r="K42" s="1430"/>
      <c r="L42" s="223"/>
    </row>
    <row r="43" spans="1:12" s="213" customFormat="1" ht="12" customHeight="1">
      <c r="A43" s="136"/>
      <c r="B43" s="123" t="s">
        <v>72</v>
      </c>
      <c r="C43" s="124"/>
      <c r="D43" s="125"/>
      <c r="E43" s="127"/>
      <c r="F43" s="1005"/>
      <c r="G43" s="127"/>
      <c r="H43" s="223"/>
      <c r="I43" s="1578"/>
      <c r="J43" s="1496"/>
      <c r="K43" s="1430"/>
      <c r="L43" s="223"/>
    </row>
    <row r="44" spans="1:13" s="145" customFormat="1" ht="12" customHeight="1">
      <c r="A44" s="136" t="s">
        <v>675</v>
      </c>
      <c r="B44" s="119" t="s">
        <v>394</v>
      </c>
      <c r="C44" s="408"/>
      <c r="D44" s="17" t="s">
        <v>250</v>
      </c>
      <c r="E44" s="23">
        <v>1</v>
      </c>
      <c r="F44" s="1088">
        <v>5000</v>
      </c>
      <c r="G44" s="24" t="s">
        <v>1847</v>
      </c>
      <c r="H44" s="835"/>
      <c r="I44" s="1566">
        <f aca="true" t="shared" si="4" ref="I44:I52">+ROUNDUP(H44/F44,0)*E44</f>
        <v>0</v>
      </c>
      <c r="J44" s="1500"/>
      <c r="K44" s="1421">
        <f aca="true" t="shared" si="5" ref="K44:K52">+I44*J44</f>
        <v>0</v>
      </c>
      <c r="L44" s="886"/>
      <c r="M44" s="285"/>
    </row>
    <row r="45" spans="1:13" s="145" customFormat="1" ht="12" customHeight="1">
      <c r="A45" s="136" t="s">
        <v>640</v>
      </c>
      <c r="B45" s="119" t="s">
        <v>298</v>
      </c>
      <c r="C45" s="120"/>
      <c r="D45" s="17" t="s">
        <v>245</v>
      </c>
      <c r="E45" s="23">
        <v>1</v>
      </c>
      <c r="F45" s="1088">
        <v>5000</v>
      </c>
      <c r="G45" s="24" t="s">
        <v>1847</v>
      </c>
      <c r="H45" s="835"/>
      <c r="I45" s="1566">
        <f t="shared" si="4"/>
        <v>0</v>
      </c>
      <c r="J45" s="1500"/>
      <c r="K45" s="1421">
        <f t="shared" si="5"/>
        <v>0</v>
      </c>
      <c r="L45" s="184"/>
      <c r="M45" s="285"/>
    </row>
    <row r="46" spans="1:13" s="145" customFormat="1" ht="24" customHeight="1">
      <c r="A46" s="147" t="s">
        <v>641</v>
      </c>
      <c r="B46" s="119" t="s">
        <v>255</v>
      </c>
      <c r="C46" s="120"/>
      <c r="D46" s="941" t="s">
        <v>138</v>
      </c>
      <c r="E46" s="23">
        <v>1</v>
      </c>
      <c r="F46" s="1089">
        <v>5000</v>
      </c>
      <c r="G46" s="24" t="s">
        <v>1847</v>
      </c>
      <c r="H46" s="835"/>
      <c r="I46" s="1566">
        <f t="shared" si="4"/>
        <v>0</v>
      </c>
      <c r="J46" s="1500"/>
      <c r="K46" s="1421">
        <f t="shared" si="5"/>
        <v>0</v>
      </c>
      <c r="L46" s="184"/>
      <c r="M46" s="285"/>
    </row>
    <row r="47" spans="1:13" s="145" customFormat="1" ht="12" customHeight="1">
      <c r="A47" s="136" t="s">
        <v>646</v>
      </c>
      <c r="B47" s="140" t="s">
        <v>260</v>
      </c>
      <c r="C47" s="146"/>
      <c r="D47" s="17" t="s">
        <v>247</v>
      </c>
      <c r="E47" s="23">
        <v>1</v>
      </c>
      <c r="F47" s="1088">
        <v>5000</v>
      </c>
      <c r="G47" s="24" t="s">
        <v>1847</v>
      </c>
      <c r="H47" s="835"/>
      <c r="I47" s="1566">
        <f t="shared" si="4"/>
        <v>0</v>
      </c>
      <c r="J47" s="1500"/>
      <c r="K47" s="1421">
        <f t="shared" si="5"/>
        <v>0</v>
      </c>
      <c r="L47" s="184"/>
      <c r="M47" s="285"/>
    </row>
    <row r="48" spans="1:13" s="145" customFormat="1" ht="12" customHeight="1">
      <c r="A48" s="136" t="s">
        <v>644</v>
      </c>
      <c r="B48" s="119" t="s">
        <v>257</v>
      </c>
      <c r="C48" s="120"/>
      <c r="D48" s="17" t="s">
        <v>246</v>
      </c>
      <c r="E48" s="23">
        <v>1</v>
      </c>
      <c r="F48" s="1088">
        <v>5000</v>
      </c>
      <c r="G48" s="24" t="s">
        <v>1847</v>
      </c>
      <c r="H48" s="835"/>
      <c r="I48" s="1566">
        <f t="shared" si="4"/>
        <v>0</v>
      </c>
      <c r="J48" s="1500"/>
      <c r="K48" s="1421">
        <f t="shared" si="5"/>
        <v>0</v>
      </c>
      <c r="L48" s="184"/>
      <c r="M48" s="285"/>
    </row>
    <row r="49" spans="1:13" s="145" customFormat="1" ht="12" customHeight="1">
      <c r="A49" s="136" t="s">
        <v>643</v>
      </c>
      <c r="B49" s="119" t="s">
        <v>171</v>
      </c>
      <c r="C49" s="120"/>
      <c r="D49" s="17" t="s">
        <v>1340</v>
      </c>
      <c r="E49" s="23">
        <v>1</v>
      </c>
      <c r="F49" s="1088">
        <v>5000</v>
      </c>
      <c r="G49" s="24" t="s">
        <v>1847</v>
      </c>
      <c r="H49" s="835"/>
      <c r="I49" s="1566">
        <f t="shared" si="4"/>
        <v>0</v>
      </c>
      <c r="J49" s="1500"/>
      <c r="K49" s="1421">
        <f t="shared" si="5"/>
        <v>0</v>
      </c>
      <c r="L49" s="159"/>
      <c r="M49" s="285"/>
    </row>
    <row r="50" spans="1:13" s="152" customFormat="1" ht="12" customHeight="1">
      <c r="A50" s="136" t="s">
        <v>665</v>
      </c>
      <c r="B50" s="169" t="s">
        <v>151</v>
      </c>
      <c r="C50" s="146"/>
      <c r="D50" s="173" t="s">
        <v>152</v>
      </c>
      <c r="E50" s="23">
        <v>1</v>
      </c>
      <c r="F50" s="1088">
        <v>5000</v>
      </c>
      <c r="G50" s="24" t="s">
        <v>1847</v>
      </c>
      <c r="H50" s="835"/>
      <c r="I50" s="1566">
        <f t="shared" si="4"/>
        <v>0</v>
      </c>
      <c r="J50" s="1500"/>
      <c r="K50" s="1421">
        <f t="shared" si="5"/>
        <v>0</v>
      </c>
      <c r="L50" s="884"/>
      <c r="M50" s="567"/>
    </row>
    <row r="51" spans="1:12" s="152" customFormat="1" ht="12" customHeight="1">
      <c r="A51" s="136" t="s">
        <v>774</v>
      </c>
      <c r="B51" s="711" t="s">
        <v>388</v>
      </c>
      <c r="C51" s="171"/>
      <c r="D51" s="173" t="s">
        <v>252</v>
      </c>
      <c r="E51" s="178">
        <v>1</v>
      </c>
      <c r="F51" s="1088">
        <v>5000</v>
      </c>
      <c r="G51" s="24" t="s">
        <v>1847</v>
      </c>
      <c r="H51" s="859"/>
      <c r="I51" s="1566">
        <f t="shared" si="4"/>
        <v>0</v>
      </c>
      <c r="J51" s="1500"/>
      <c r="K51" s="1421">
        <f t="shared" si="5"/>
        <v>0</v>
      </c>
      <c r="L51" s="713"/>
    </row>
    <row r="52" spans="1:12" s="152" customFormat="1" ht="12" customHeight="1">
      <c r="A52" s="136" t="s">
        <v>1659</v>
      </c>
      <c r="B52" s="711" t="s">
        <v>73</v>
      </c>
      <c r="C52" s="171"/>
      <c r="D52" s="173" t="s">
        <v>74</v>
      </c>
      <c r="E52" s="178">
        <v>1</v>
      </c>
      <c r="F52" s="1088">
        <v>5000</v>
      </c>
      <c r="G52" s="24" t="s">
        <v>1847</v>
      </c>
      <c r="H52" s="859"/>
      <c r="I52" s="1566">
        <f t="shared" si="4"/>
        <v>0</v>
      </c>
      <c r="J52" s="1500"/>
      <c r="K52" s="1421">
        <f t="shared" si="5"/>
        <v>0</v>
      </c>
      <c r="L52" s="713"/>
    </row>
    <row r="53" spans="1:12" s="213" customFormat="1" ht="12" customHeight="1">
      <c r="A53" s="136"/>
      <c r="B53" s="123" t="s">
        <v>75</v>
      </c>
      <c r="C53" s="124"/>
      <c r="D53" s="125"/>
      <c r="E53" s="127"/>
      <c r="F53" s="1005"/>
      <c r="G53" s="127"/>
      <c r="H53" s="223"/>
      <c r="I53" s="1578"/>
      <c r="J53" s="1496"/>
      <c r="K53" s="1430"/>
      <c r="L53" s="223"/>
    </row>
    <row r="54" spans="1:12" s="213" customFormat="1" ht="12" customHeight="1">
      <c r="A54" s="136" t="s">
        <v>651</v>
      </c>
      <c r="B54" s="140" t="s">
        <v>61</v>
      </c>
      <c r="C54" s="146"/>
      <c r="D54" s="1084" t="s">
        <v>1530</v>
      </c>
      <c r="E54" s="23">
        <v>2</v>
      </c>
      <c r="F54" s="1001">
        <v>100</v>
      </c>
      <c r="G54" s="23" t="s">
        <v>1838</v>
      </c>
      <c r="H54" s="835"/>
      <c r="I54" s="1566">
        <f>+ROUNDUP(H54/F54,0)*E54</f>
        <v>0</v>
      </c>
      <c r="J54" s="1500"/>
      <c r="K54" s="1421">
        <f>+I54*J54</f>
        <v>0</v>
      </c>
      <c r="L54" s="184"/>
    </row>
    <row r="55" spans="1:12" s="213" customFormat="1" ht="12" customHeight="1">
      <c r="A55" s="136" t="s">
        <v>679</v>
      </c>
      <c r="B55" s="119" t="s">
        <v>303</v>
      </c>
      <c r="C55" s="120"/>
      <c r="D55" s="413" t="s">
        <v>528</v>
      </c>
      <c r="E55" s="424">
        <v>1</v>
      </c>
      <c r="F55" s="1001">
        <v>500</v>
      </c>
      <c r="G55" s="23" t="s">
        <v>1838</v>
      </c>
      <c r="H55" s="867"/>
      <c r="I55" s="1566">
        <f>+ROUNDUP(H55/F55,0)*E55</f>
        <v>0</v>
      </c>
      <c r="J55" s="1500"/>
      <c r="K55" s="1421">
        <f>+I55*J55</f>
        <v>0</v>
      </c>
      <c r="L55" s="184"/>
    </row>
    <row r="56" spans="1:12" s="213" customFormat="1" ht="24" customHeight="1">
      <c r="A56" s="136" t="s">
        <v>683</v>
      </c>
      <c r="B56" s="119" t="s">
        <v>179</v>
      </c>
      <c r="C56" s="120" t="s">
        <v>301</v>
      </c>
      <c r="D56" s="173" t="s">
        <v>1829</v>
      </c>
      <c r="E56" s="424"/>
      <c r="F56" s="1001">
        <v>500</v>
      </c>
      <c r="G56" s="23" t="s">
        <v>1838</v>
      </c>
      <c r="H56" s="867"/>
      <c r="I56" s="1566">
        <f>+ROUNDUP(H56/F56,0)*E56</f>
        <v>0</v>
      </c>
      <c r="J56" s="1500"/>
      <c r="K56" s="1421">
        <f>+I56*J56</f>
        <v>0</v>
      </c>
      <c r="L56" s="159" t="s">
        <v>1747</v>
      </c>
    </row>
    <row r="57" spans="1:12" s="152" customFormat="1" ht="12" customHeight="1">
      <c r="A57" s="136"/>
      <c r="B57" s="692" t="s">
        <v>1525</v>
      </c>
      <c r="C57" s="546"/>
      <c r="D57" s="279"/>
      <c r="E57" s="178"/>
      <c r="F57" s="581"/>
      <c r="G57" s="178"/>
      <c r="H57" s="859"/>
      <c r="I57" s="1599"/>
      <c r="J57" s="1486"/>
      <c r="K57" s="1426"/>
      <c r="L57" s="713"/>
    </row>
    <row r="58" spans="1:12" s="152" customFormat="1" ht="24" customHeight="1">
      <c r="A58" s="136"/>
      <c r="B58" s="179" t="s">
        <v>1524</v>
      </c>
      <c r="C58" s="580" t="s">
        <v>301</v>
      </c>
      <c r="D58" s="279"/>
      <c r="E58" s="178"/>
      <c r="F58" s="581"/>
      <c r="G58" s="178"/>
      <c r="H58" s="859"/>
      <c r="I58" s="1599"/>
      <c r="J58" s="1486"/>
      <c r="K58" s="1426"/>
      <c r="L58" s="794" t="s">
        <v>76</v>
      </c>
    </row>
    <row r="59" spans="1:12" s="152" customFormat="1" ht="12" customHeight="1">
      <c r="A59" s="136">
        <v>2000</v>
      </c>
      <c r="B59" s="140" t="s">
        <v>457</v>
      </c>
      <c r="C59" s="146"/>
      <c r="D59" s="944" t="s">
        <v>531</v>
      </c>
      <c r="E59" s="178">
        <v>1</v>
      </c>
      <c r="F59" s="581" t="s">
        <v>286</v>
      </c>
      <c r="G59" s="178" t="s">
        <v>286</v>
      </c>
      <c r="H59" s="859"/>
      <c r="I59" s="1574">
        <f>+ROUNDUP(H59*E59,0)</f>
        <v>0</v>
      </c>
      <c r="J59" s="1501"/>
      <c r="K59" s="1421">
        <f aca="true" t="shared" si="6" ref="K59:K67">+I59*J59</f>
        <v>0</v>
      </c>
      <c r="L59" s="794"/>
    </row>
    <row r="60" spans="1:12" s="152" customFormat="1" ht="12" customHeight="1">
      <c r="A60" s="136" t="s">
        <v>1690</v>
      </c>
      <c r="B60" s="140" t="s">
        <v>77</v>
      </c>
      <c r="C60" s="146"/>
      <c r="D60" s="944" t="s">
        <v>251</v>
      </c>
      <c r="E60" s="852">
        <v>1</v>
      </c>
      <c r="F60" s="1035">
        <v>5000</v>
      </c>
      <c r="G60" s="24" t="s">
        <v>1847</v>
      </c>
      <c r="H60" s="881"/>
      <c r="I60" s="1566">
        <f>+ROUNDUP(H60/F60,0)*E60</f>
        <v>0</v>
      </c>
      <c r="J60" s="1500"/>
      <c r="K60" s="1421">
        <f t="shared" si="6"/>
        <v>0</v>
      </c>
      <c r="L60" s="794"/>
    </row>
    <row r="61" spans="1:12" s="152" customFormat="1" ht="12" customHeight="1">
      <c r="A61" s="136" t="s">
        <v>691</v>
      </c>
      <c r="B61" s="140" t="s">
        <v>78</v>
      </c>
      <c r="C61" s="146"/>
      <c r="D61" s="944" t="s">
        <v>253</v>
      </c>
      <c r="E61" s="852">
        <v>1</v>
      </c>
      <c r="F61" s="1035">
        <v>5000</v>
      </c>
      <c r="G61" s="24" t="s">
        <v>1847</v>
      </c>
      <c r="H61" s="881"/>
      <c r="I61" s="1566">
        <f>+ROUNDUP(H61/F61,0)*E61</f>
        <v>0</v>
      </c>
      <c r="J61" s="1500"/>
      <c r="K61" s="1421">
        <f t="shared" si="6"/>
        <v>0</v>
      </c>
      <c r="L61" s="794"/>
    </row>
    <row r="62" spans="1:12" s="152" customFormat="1" ht="12" customHeight="1">
      <c r="A62" s="136" t="s">
        <v>774</v>
      </c>
      <c r="B62" s="140" t="s">
        <v>388</v>
      </c>
      <c r="C62" s="146"/>
      <c r="D62" s="944" t="s">
        <v>252</v>
      </c>
      <c r="E62" s="852">
        <v>1</v>
      </c>
      <c r="F62" s="1035">
        <v>5000</v>
      </c>
      <c r="G62" s="24" t="s">
        <v>1847</v>
      </c>
      <c r="H62" s="881"/>
      <c r="I62" s="1566">
        <f>+ROUNDUP(H62/F62,0)*E62</f>
        <v>0</v>
      </c>
      <c r="J62" s="1500"/>
      <c r="K62" s="1421">
        <f t="shared" si="6"/>
        <v>0</v>
      </c>
      <c r="L62" s="794"/>
    </row>
    <row r="63" spans="1:12" s="152" customFormat="1" ht="12" customHeight="1">
      <c r="A63" s="136" t="s">
        <v>1659</v>
      </c>
      <c r="B63" s="140" t="s">
        <v>73</v>
      </c>
      <c r="C63" s="146"/>
      <c r="D63" s="944" t="s">
        <v>74</v>
      </c>
      <c r="E63" s="852">
        <v>1</v>
      </c>
      <c r="F63" s="1035">
        <v>5000</v>
      </c>
      <c r="G63" s="24" t="s">
        <v>1847</v>
      </c>
      <c r="H63" s="881"/>
      <c r="I63" s="1566">
        <f>+ROUNDUP(H63/F63,0)*E63</f>
        <v>0</v>
      </c>
      <c r="J63" s="1500"/>
      <c r="K63" s="1421">
        <f t="shared" si="6"/>
        <v>0</v>
      </c>
      <c r="L63" s="794"/>
    </row>
    <row r="64" spans="1:12" s="152" customFormat="1" ht="36" customHeight="1">
      <c r="A64" s="136" t="s">
        <v>1689</v>
      </c>
      <c r="B64" s="140" t="s">
        <v>79</v>
      </c>
      <c r="C64" s="146" t="s">
        <v>301</v>
      </c>
      <c r="D64" s="944" t="s">
        <v>1501</v>
      </c>
      <c r="E64" s="852">
        <v>1</v>
      </c>
      <c r="F64" s="581" t="s">
        <v>477</v>
      </c>
      <c r="G64" s="852" t="s">
        <v>477</v>
      </c>
      <c r="H64" s="881"/>
      <c r="I64" s="1574">
        <f>+ROUNDUP(H64*E64,0)</f>
        <v>0</v>
      </c>
      <c r="J64" s="1501"/>
      <c r="K64" s="1421">
        <f t="shared" si="6"/>
        <v>0</v>
      </c>
      <c r="L64" s="794" t="s">
        <v>1502</v>
      </c>
    </row>
    <row r="65" spans="1:12" s="152" customFormat="1" ht="12" customHeight="1">
      <c r="A65" s="136" t="s">
        <v>644</v>
      </c>
      <c r="B65" s="140" t="s">
        <v>257</v>
      </c>
      <c r="C65" s="146"/>
      <c r="D65" s="944" t="s">
        <v>246</v>
      </c>
      <c r="E65" s="852">
        <v>1</v>
      </c>
      <c r="F65" s="1035">
        <v>10000</v>
      </c>
      <c r="G65" s="24" t="s">
        <v>1847</v>
      </c>
      <c r="H65" s="881"/>
      <c r="I65" s="1566">
        <f>+ROUNDUP(H65/F65,0)*E65</f>
        <v>0</v>
      </c>
      <c r="J65" s="1500"/>
      <c r="K65" s="1421">
        <f t="shared" si="6"/>
        <v>0</v>
      </c>
      <c r="L65" s="713"/>
    </row>
    <row r="66" spans="1:12" s="152" customFormat="1" ht="12" customHeight="1">
      <c r="A66" s="136" t="s">
        <v>665</v>
      </c>
      <c r="B66" s="140" t="s">
        <v>80</v>
      </c>
      <c r="C66" s="146"/>
      <c r="D66" s="944" t="s">
        <v>152</v>
      </c>
      <c r="E66" s="852">
        <v>1</v>
      </c>
      <c r="F66" s="1035">
        <v>10000</v>
      </c>
      <c r="G66" s="24" t="s">
        <v>1847</v>
      </c>
      <c r="H66" s="881"/>
      <c r="I66" s="1566">
        <f>+ROUNDUP(H66/F66,0)*E66</f>
        <v>0</v>
      </c>
      <c r="J66" s="1500"/>
      <c r="K66" s="1421">
        <f t="shared" si="6"/>
        <v>0</v>
      </c>
      <c r="L66" s="713"/>
    </row>
    <row r="67" spans="1:12" s="152" customFormat="1" ht="12" customHeight="1">
      <c r="A67" s="165" t="s">
        <v>925</v>
      </c>
      <c r="B67" s="140" t="s">
        <v>81</v>
      </c>
      <c r="C67" s="146" t="s">
        <v>301</v>
      </c>
      <c r="D67" s="944" t="s">
        <v>464</v>
      </c>
      <c r="E67" s="852">
        <v>1</v>
      </c>
      <c r="F67" s="1035">
        <v>10000</v>
      </c>
      <c r="G67" s="24" t="s">
        <v>1847</v>
      </c>
      <c r="H67" s="881"/>
      <c r="I67" s="1566">
        <f>+ROUNDUP(H67/F67,0)*E67</f>
        <v>0</v>
      </c>
      <c r="J67" s="1500"/>
      <c r="K67" s="1421">
        <f t="shared" si="6"/>
        <v>0</v>
      </c>
      <c r="L67" s="713" t="s">
        <v>1802</v>
      </c>
    </row>
    <row r="68" spans="1:12" s="152" customFormat="1" ht="12" customHeight="1">
      <c r="A68" s="136"/>
      <c r="B68" s="714" t="s">
        <v>82</v>
      </c>
      <c r="C68" s="455"/>
      <c r="D68" s="279"/>
      <c r="E68" s="852"/>
      <c r="F68" s="581"/>
      <c r="G68" s="852"/>
      <c r="H68" s="881"/>
      <c r="I68" s="1618"/>
      <c r="J68" s="1542"/>
      <c r="K68" s="1447"/>
      <c r="L68" s="713"/>
    </row>
    <row r="69" spans="1:12" s="152" customFormat="1" ht="24" customHeight="1">
      <c r="A69" s="136" t="s">
        <v>943</v>
      </c>
      <c r="B69" s="140" t="s">
        <v>394</v>
      </c>
      <c r="C69" s="146"/>
      <c r="D69" s="944" t="s">
        <v>250</v>
      </c>
      <c r="E69" s="852">
        <v>1</v>
      </c>
      <c r="F69" s="1036">
        <v>10000</v>
      </c>
      <c r="G69" s="24" t="s">
        <v>1847</v>
      </c>
      <c r="H69" s="881"/>
      <c r="I69" s="1566">
        <f>+ROUNDUP(H69/F69,0)*E69</f>
        <v>0</v>
      </c>
      <c r="J69" s="1500"/>
      <c r="K69" s="1421">
        <f>+I69*J69</f>
        <v>0</v>
      </c>
      <c r="L69" s="713"/>
    </row>
    <row r="70" spans="1:12" s="152" customFormat="1" ht="24" customHeight="1">
      <c r="A70" s="441" t="s">
        <v>651</v>
      </c>
      <c r="B70" s="140" t="s">
        <v>61</v>
      </c>
      <c r="C70" s="146"/>
      <c r="D70" s="1084" t="s">
        <v>533</v>
      </c>
      <c r="E70" s="693">
        <v>6</v>
      </c>
      <c r="F70" s="1090" t="str">
        <f>IF(G70="m2","3000",IF(G70="m en vía única",300,IF(G70="m en vía doble","200",IF(G70="día","1","3000 m2/300 m en vía única/200 m en vía doble/día"))))</f>
        <v>3000 m2/300 m en vía única/200 m en vía doble/día</v>
      </c>
      <c r="G70" s="1104" t="s">
        <v>1868</v>
      </c>
      <c r="H70" s="1096"/>
      <c r="I70" s="1623">
        <f>IF(G70="m2",ROUNDUP(H70/F70,0)*E70,IF(G70="m en vía única",ROUNDUP(H70/F70,0)*E70,IF(G70="m en vía doble",ROUNDUP(H70/F70,0)*E70,IF(G70="día",ROUNDUP(H70/F70,0)*E70,(IF(AND(G70="m2/m en vía única/m en vía doble/día",H70=""),0,"¿UNIDADES?"))))))</f>
        <v>0</v>
      </c>
      <c r="J70" s="1550"/>
      <c r="K70" s="1473">
        <f>+I70*J70</f>
        <v>0</v>
      </c>
      <c r="L70" s="882"/>
    </row>
    <row r="71" spans="1:12" s="152" customFormat="1" ht="24" customHeight="1">
      <c r="A71" s="136" t="s">
        <v>679</v>
      </c>
      <c r="B71" s="140" t="s">
        <v>303</v>
      </c>
      <c r="C71" s="146"/>
      <c r="D71" s="1084" t="s">
        <v>528</v>
      </c>
      <c r="E71" s="852">
        <v>1</v>
      </c>
      <c r="F71" s="1090" t="str">
        <f>IF(G71="m2","3000",IF(G71="m en vía única",300,IF(G71="m en vía doble","200",IF(G71="día","1","3000 m2/300 m en vía única/200 m en vía doble/día"))))</f>
        <v>3000 m2/300 m en vía única/200 m en vía doble/día</v>
      </c>
      <c r="G71" s="1104" t="s">
        <v>1868</v>
      </c>
      <c r="H71" s="1096"/>
      <c r="I71" s="1623">
        <f>IF(G71="m2",ROUNDUP(H71/F71,0)*E71,IF(G71="m en vía única",ROUNDUP(H71/F71,0)*E71,IF(G71="m en vía doble",ROUNDUP(H71/F71,0)*E71,IF(G71="día",ROUNDUP(H71/F71,0)*E71,(IF(AND(G71="m2/m en vía única/m en vía doble/día",H71=""),0,"¿UNIDADES?"))))))</f>
        <v>0</v>
      </c>
      <c r="J71" s="1550"/>
      <c r="K71" s="1473">
        <f>+I71*J71</f>
        <v>0</v>
      </c>
      <c r="L71" s="713"/>
    </row>
    <row r="72" spans="1:13" s="684" customFormat="1" ht="12" customHeight="1">
      <c r="A72" s="715"/>
      <c r="B72" s="724" t="s">
        <v>1532</v>
      </c>
      <c r="C72" s="716"/>
      <c r="D72" s="716"/>
      <c r="E72" s="23"/>
      <c r="F72" s="1048"/>
      <c r="G72" s="23"/>
      <c r="H72" s="836"/>
      <c r="I72" s="1565"/>
      <c r="J72" s="1551"/>
      <c r="K72" s="1425"/>
      <c r="L72" s="885"/>
      <c r="M72" s="683"/>
    </row>
    <row r="73" spans="1:13" s="684" customFormat="1" ht="12" customHeight="1">
      <c r="A73" s="165"/>
      <c r="B73" s="75" t="s">
        <v>1533</v>
      </c>
      <c r="C73" s="455"/>
      <c r="D73" s="279"/>
      <c r="E73" s="178"/>
      <c r="F73" s="581"/>
      <c r="G73" s="178"/>
      <c r="H73" s="859"/>
      <c r="I73" s="1599"/>
      <c r="J73" s="1486"/>
      <c r="K73" s="1426"/>
      <c r="L73" s="832"/>
      <c r="M73" s="683"/>
    </row>
    <row r="74" spans="1:13" s="684" customFormat="1" ht="12" customHeight="1">
      <c r="A74" s="165"/>
      <c r="B74" s="75" t="s">
        <v>1684</v>
      </c>
      <c r="C74" s="542"/>
      <c r="D74" s="279"/>
      <c r="E74" s="178"/>
      <c r="F74" s="581"/>
      <c r="G74" s="178"/>
      <c r="H74" s="859"/>
      <c r="I74" s="1599"/>
      <c r="J74" s="1486"/>
      <c r="K74" s="1426"/>
      <c r="L74" s="713"/>
      <c r="M74" s="683"/>
    </row>
    <row r="75" spans="1:13" s="684" customFormat="1" ht="12" customHeight="1">
      <c r="A75" s="228" t="s">
        <v>1090</v>
      </c>
      <c r="B75" s="140" t="s">
        <v>1089</v>
      </c>
      <c r="C75" s="171"/>
      <c r="D75" s="173"/>
      <c r="E75" s="852">
        <v>1</v>
      </c>
      <c r="F75" s="581" t="s">
        <v>30</v>
      </c>
      <c r="G75" s="852" t="s">
        <v>30</v>
      </c>
      <c r="H75" s="881"/>
      <c r="I75" s="1574">
        <f>+ROUNDUP(H75*E75,0)</f>
        <v>0</v>
      </c>
      <c r="J75" s="1501"/>
      <c r="K75" s="1421">
        <f>+I75*J75</f>
        <v>0</v>
      </c>
      <c r="L75" s="713"/>
      <c r="M75" s="683"/>
    </row>
    <row r="76" spans="1:13" s="684" customFormat="1" ht="12" customHeight="1">
      <c r="A76" s="165" t="s">
        <v>1039</v>
      </c>
      <c r="B76" s="383" t="s">
        <v>111</v>
      </c>
      <c r="C76" s="171" t="s">
        <v>301</v>
      </c>
      <c r="D76" s="173" t="s">
        <v>1131</v>
      </c>
      <c r="E76" s="178"/>
      <c r="F76" s="581"/>
      <c r="G76" s="178"/>
      <c r="H76" s="859"/>
      <c r="I76" s="1599"/>
      <c r="J76" s="1486"/>
      <c r="K76" s="1426"/>
      <c r="L76" s="713" t="s">
        <v>566</v>
      </c>
      <c r="M76" s="683"/>
    </row>
    <row r="77" spans="1:13" s="684" customFormat="1" ht="12" customHeight="1">
      <c r="A77" s="165"/>
      <c r="B77" s="75" t="s">
        <v>1685</v>
      </c>
      <c r="C77" s="542"/>
      <c r="D77" s="279"/>
      <c r="E77" s="178"/>
      <c r="F77" s="581"/>
      <c r="G77" s="178"/>
      <c r="H77" s="859"/>
      <c r="I77" s="1599"/>
      <c r="J77" s="1486"/>
      <c r="K77" s="1426"/>
      <c r="L77" s="713"/>
      <c r="M77" s="683"/>
    </row>
    <row r="78" spans="1:13" s="684" customFormat="1" ht="12" customHeight="1">
      <c r="A78" s="165" t="s">
        <v>1039</v>
      </c>
      <c r="B78" s="383" t="s">
        <v>112</v>
      </c>
      <c r="C78" s="171"/>
      <c r="D78" s="173" t="s">
        <v>1131</v>
      </c>
      <c r="E78" s="178">
        <v>1</v>
      </c>
      <c r="F78" s="581">
        <v>500</v>
      </c>
      <c r="G78" s="178" t="s">
        <v>1850</v>
      </c>
      <c r="H78" s="859"/>
      <c r="I78" s="1566">
        <f>+ROUNDUP(H78/F78,0)*E78</f>
        <v>0</v>
      </c>
      <c r="J78" s="1500"/>
      <c r="K78" s="1421">
        <f>+I78*J78</f>
        <v>0</v>
      </c>
      <c r="L78" s="713"/>
      <c r="M78" s="683"/>
    </row>
    <row r="79" spans="1:13" s="684" customFormat="1" ht="12" customHeight="1">
      <c r="A79" s="165" t="s">
        <v>1040</v>
      </c>
      <c r="B79" s="383" t="s">
        <v>1094</v>
      </c>
      <c r="C79" s="171"/>
      <c r="D79" s="173" t="s">
        <v>1132</v>
      </c>
      <c r="E79" s="178">
        <v>1</v>
      </c>
      <c r="F79" s="581">
        <v>500</v>
      </c>
      <c r="G79" s="178" t="s">
        <v>1850</v>
      </c>
      <c r="H79" s="859"/>
      <c r="I79" s="1566">
        <f>+ROUNDUP(H79/F79,0)*E79</f>
        <v>0</v>
      </c>
      <c r="J79" s="1500"/>
      <c r="K79" s="1421">
        <f>+I79*J79</f>
        <v>0</v>
      </c>
      <c r="L79" s="713" t="s">
        <v>18</v>
      </c>
      <c r="M79" s="683"/>
    </row>
    <row r="80" spans="1:13" s="684" customFormat="1" ht="12" customHeight="1">
      <c r="A80" s="165" t="s">
        <v>1041</v>
      </c>
      <c r="B80" s="383" t="s">
        <v>113</v>
      </c>
      <c r="C80" s="171"/>
      <c r="D80" s="173" t="s">
        <v>1531</v>
      </c>
      <c r="E80" s="178">
        <v>1</v>
      </c>
      <c r="F80" s="581">
        <v>500</v>
      </c>
      <c r="G80" s="178" t="s">
        <v>1850</v>
      </c>
      <c r="H80" s="859"/>
      <c r="I80" s="1566">
        <f>+ROUNDUP(H80/F80,0)*E80</f>
        <v>0</v>
      </c>
      <c r="J80" s="1500"/>
      <c r="K80" s="1421">
        <f>+I80*J80</f>
        <v>0</v>
      </c>
      <c r="L80" s="713"/>
      <c r="M80" s="683"/>
    </row>
    <row r="81" spans="1:13" s="684" customFormat="1" ht="12" customHeight="1">
      <c r="A81" s="165"/>
      <c r="B81" s="75" t="s">
        <v>1686</v>
      </c>
      <c r="C81" s="455"/>
      <c r="D81" s="279"/>
      <c r="E81" s="178"/>
      <c r="F81" s="581"/>
      <c r="G81" s="178"/>
      <c r="H81" s="859"/>
      <c r="I81" s="1599"/>
      <c r="J81" s="1486"/>
      <c r="K81" s="1426"/>
      <c r="L81" s="713"/>
      <c r="M81" s="683"/>
    </row>
    <row r="82" spans="1:13" s="684" customFormat="1" ht="12" customHeight="1">
      <c r="A82" s="165" t="s">
        <v>1039</v>
      </c>
      <c r="B82" s="383" t="s">
        <v>112</v>
      </c>
      <c r="C82" s="1284" t="s">
        <v>301</v>
      </c>
      <c r="D82" s="173" t="s">
        <v>1131</v>
      </c>
      <c r="E82" s="178"/>
      <c r="F82" s="581"/>
      <c r="G82" s="178"/>
      <c r="H82" s="859"/>
      <c r="I82" s="1599"/>
      <c r="J82" s="1486"/>
      <c r="K82" s="1426"/>
      <c r="L82" s="1382" t="s">
        <v>1092</v>
      </c>
      <c r="M82" s="683"/>
    </row>
    <row r="83" spans="1:13" s="684" customFormat="1" ht="12" customHeight="1">
      <c r="A83" s="165" t="s">
        <v>1040</v>
      </c>
      <c r="B83" s="383" t="s">
        <v>1094</v>
      </c>
      <c r="C83" s="1244"/>
      <c r="D83" s="173" t="s">
        <v>1132</v>
      </c>
      <c r="E83" s="178"/>
      <c r="F83" s="581"/>
      <c r="G83" s="178"/>
      <c r="H83" s="859"/>
      <c r="I83" s="1599"/>
      <c r="J83" s="1486"/>
      <c r="K83" s="1426"/>
      <c r="L83" s="1171"/>
      <c r="M83" s="683"/>
    </row>
    <row r="84" spans="1:13" s="684" customFormat="1" ht="12" customHeight="1">
      <c r="A84" s="165" t="s">
        <v>1041</v>
      </c>
      <c r="B84" s="383" t="s">
        <v>113</v>
      </c>
      <c r="C84" s="1244"/>
      <c r="D84" s="173" t="s">
        <v>1548</v>
      </c>
      <c r="E84" s="178"/>
      <c r="F84" s="581"/>
      <c r="G84" s="178"/>
      <c r="H84" s="859"/>
      <c r="I84" s="1599"/>
      <c r="J84" s="1486"/>
      <c r="K84" s="1426"/>
      <c r="L84" s="1171"/>
      <c r="M84" s="683"/>
    </row>
    <row r="85" spans="1:13" s="684" customFormat="1" ht="12" customHeight="1">
      <c r="A85" s="165" t="s">
        <v>1046</v>
      </c>
      <c r="B85" s="383" t="s">
        <v>114</v>
      </c>
      <c r="C85" s="1244"/>
      <c r="D85" s="173" t="s">
        <v>1134</v>
      </c>
      <c r="E85" s="178"/>
      <c r="F85" s="581"/>
      <c r="G85" s="178"/>
      <c r="H85" s="859"/>
      <c r="I85" s="1599"/>
      <c r="J85" s="1486"/>
      <c r="K85" s="1426"/>
      <c r="L85" s="1171"/>
      <c r="M85" s="683"/>
    </row>
    <row r="86" spans="1:13" s="684" customFormat="1" ht="12" customHeight="1">
      <c r="A86" s="165" t="s">
        <v>1045</v>
      </c>
      <c r="B86" s="383" t="s">
        <v>578</v>
      </c>
      <c r="C86" s="1244"/>
      <c r="D86" s="173" t="s">
        <v>1135</v>
      </c>
      <c r="E86" s="178"/>
      <c r="F86" s="581"/>
      <c r="G86" s="178"/>
      <c r="H86" s="859"/>
      <c r="I86" s="1599"/>
      <c r="J86" s="1486"/>
      <c r="K86" s="1426"/>
      <c r="L86" s="1171"/>
      <c r="M86" s="683"/>
    </row>
    <row r="87" spans="1:13" s="684" customFormat="1" ht="12" customHeight="1">
      <c r="A87" s="165" t="s">
        <v>1042</v>
      </c>
      <c r="B87" s="63" t="s">
        <v>577</v>
      </c>
      <c r="C87" s="1244"/>
      <c r="D87" s="173" t="s">
        <v>1136</v>
      </c>
      <c r="E87" s="178"/>
      <c r="F87" s="581"/>
      <c r="G87" s="178"/>
      <c r="H87" s="859"/>
      <c r="I87" s="1599"/>
      <c r="J87" s="1486"/>
      <c r="K87" s="1426"/>
      <c r="L87" s="1171"/>
      <c r="M87" s="683"/>
    </row>
    <row r="88" spans="1:13" s="684" customFormat="1" ht="24" customHeight="1">
      <c r="A88" s="165" t="s">
        <v>1044</v>
      </c>
      <c r="B88" s="63" t="s">
        <v>1035</v>
      </c>
      <c r="C88" s="1244"/>
      <c r="D88" s="173" t="s">
        <v>1137</v>
      </c>
      <c r="E88" s="178"/>
      <c r="F88" s="581"/>
      <c r="G88" s="178"/>
      <c r="H88" s="859"/>
      <c r="I88" s="1599"/>
      <c r="J88" s="1486"/>
      <c r="K88" s="1426"/>
      <c r="L88" s="1171"/>
      <c r="M88" s="683"/>
    </row>
    <row r="89" spans="1:13" s="684" customFormat="1" ht="24" customHeight="1">
      <c r="A89" s="165" t="s">
        <v>1039</v>
      </c>
      <c r="B89" s="63" t="s">
        <v>1036</v>
      </c>
      <c r="C89" s="1244"/>
      <c r="D89" s="17" t="s">
        <v>1131</v>
      </c>
      <c r="E89" s="178"/>
      <c r="F89" s="581"/>
      <c r="G89" s="178"/>
      <c r="H89" s="859"/>
      <c r="I89" s="1599"/>
      <c r="J89" s="1486"/>
      <c r="K89" s="1426"/>
      <c r="L89" s="1171"/>
      <c r="M89" s="683"/>
    </row>
    <row r="90" spans="1:13" s="684" customFormat="1" ht="24" customHeight="1">
      <c r="A90" s="165" t="s">
        <v>1040</v>
      </c>
      <c r="B90" s="63" t="s">
        <v>1037</v>
      </c>
      <c r="C90" s="1135"/>
      <c r="D90" s="1029" t="s">
        <v>1132</v>
      </c>
      <c r="E90" s="178"/>
      <c r="F90" s="581"/>
      <c r="G90" s="178"/>
      <c r="H90" s="859"/>
      <c r="I90" s="1599"/>
      <c r="J90" s="1486"/>
      <c r="K90" s="1426"/>
      <c r="L90" s="1172"/>
      <c r="M90" s="683"/>
    </row>
    <row r="91" spans="1:13" s="684" customFormat="1" ht="36" customHeight="1">
      <c r="A91" s="165"/>
      <c r="B91" s="75" t="s">
        <v>1553</v>
      </c>
      <c r="C91" s="542" t="s">
        <v>301</v>
      </c>
      <c r="D91" s="75"/>
      <c r="E91" s="457"/>
      <c r="F91" s="1047"/>
      <c r="G91" s="457"/>
      <c r="H91" s="830"/>
      <c r="I91" s="1600"/>
      <c r="J91" s="1523"/>
      <c r="K91" s="1448"/>
      <c r="L91" s="878" t="s">
        <v>1335</v>
      </c>
      <c r="M91" s="683"/>
    </row>
    <row r="92" spans="1:13" s="684" customFormat="1" ht="12" customHeight="1">
      <c r="A92" s="165"/>
      <c r="B92" s="75" t="s">
        <v>1554</v>
      </c>
      <c r="C92" s="542"/>
      <c r="D92" s="75"/>
      <c r="E92" s="457"/>
      <c r="F92" s="1047"/>
      <c r="G92" s="457"/>
      <c r="H92" s="830"/>
      <c r="I92" s="1600"/>
      <c r="J92" s="1523"/>
      <c r="K92" s="1448"/>
      <c r="L92" s="830"/>
      <c r="M92" s="683"/>
    </row>
    <row r="93" spans="1:13" s="684" customFormat="1" ht="24" customHeight="1">
      <c r="A93" s="165"/>
      <c r="B93" s="75" t="s">
        <v>1555</v>
      </c>
      <c r="C93" s="542" t="s">
        <v>301</v>
      </c>
      <c r="D93" s="410"/>
      <c r="E93" s="312"/>
      <c r="F93" s="727"/>
      <c r="G93" s="312"/>
      <c r="H93" s="882"/>
      <c r="I93" s="1619"/>
      <c r="J93" s="1543"/>
      <c r="K93" s="1468"/>
      <c r="L93" s="713" t="s">
        <v>1229</v>
      </c>
      <c r="M93" s="683"/>
    </row>
    <row r="94" spans="1:13" s="684" customFormat="1" ht="12" customHeight="1">
      <c r="A94" s="228" t="s">
        <v>1090</v>
      </c>
      <c r="B94" s="63" t="s">
        <v>610</v>
      </c>
      <c r="C94" s="385"/>
      <c r="D94" s="17"/>
      <c r="E94" s="23">
        <v>1</v>
      </c>
      <c r="F94" s="1001" t="s">
        <v>14</v>
      </c>
      <c r="G94" s="23" t="s">
        <v>14</v>
      </c>
      <c r="H94" s="835"/>
      <c r="I94" s="1574">
        <f aca="true" t="shared" si="7" ref="I94:I100">+ROUNDUP(H94*E94,0)</f>
        <v>0</v>
      </c>
      <c r="J94" s="1501"/>
      <c r="K94" s="1421">
        <f aca="true" t="shared" si="8" ref="K94:K100">+I94*J94</f>
        <v>0</v>
      </c>
      <c r="L94" s="713"/>
      <c r="M94" s="683"/>
    </row>
    <row r="95" spans="1:13" s="684" customFormat="1" ht="12" customHeight="1">
      <c r="A95" s="165">
        <v>2000</v>
      </c>
      <c r="B95" s="63" t="s">
        <v>457</v>
      </c>
      <c r="C95" s="385"/>
      <c r="D95" s="513" t="s">
        <v>531</v>
      </c>
      <c r="E95" s="178">
        <v>1</v>
      </c>
      <c r="F95" s="818" t="s">
        <v>286</v>
      </c>
      <c r="G95" s="178" t="s">
        <v>286</v>
      </c>
      <c r="H95" s="859"/>
      <c r="I95" s="1574">
        <f t="shared" si="7"/>
        <v>0</v>
      </c>
      <c r="J95" s="1501"/>
      <c r="K95" s="1421">
        <f t="shared" si="8"/>
        <v>0</v>
      </c>
      <c r="L95" s="713"/>
      <c r="M95" s="683"/>
    </row>
    <row r="96" spans="1:13" s="684" customFormat="1" ht="12" customHeight="1">
      <c r="A96" s="165" t="s">
        <v>774</v>
      </c>
      <c r="B96" s="63" t="s">
        <v>461</v>
      </c>
      <c r="C96" s="725"/>
      <c r="D96" s="173" t="s">
        <v>252</v>
      </c>
      <c r="E96" s="178">
        <v>1</v>
      </c>
      <c r="F96" s="818" t="s">
        <v>261</v>
      </c>
      <c r="G96" s="178" t="s">
        <v>261</v>
      </c>
      <c r="H96" s="859"/>
      <c r="I96" s="1574">
        <f t="shared" si="7"/>
        <v>0</v>
      </c>
      <c r="J96" s="1501"/>
      <c r="K96" s="1421">
        <f t="shared" si="8"/>
        <v>0</v>
      </c>
      <c r="L96" s="411"/>
      <c r="M96" s="683"/>
    </row>
    <row r="97" spans="1:13" s="684" customFormat="1" ht="12" customHeight="1">
      <c r="A97" s="165" t="s">
        <v>695</v>
      </c>
      <c r="B97" s="63" t="s">
        <v>311</v>
      </c>
      <c r="C97" s="725"/>
      <c r="D97" s="173" t="s">
        <v>184</v>
      </c>
      <c r="E97" s="178">
        <v>1</v>
      </c>
      <c r="F97" s="1051" t="s">
        <v>1458</v>
      </c>
      <c r="G97" s="693" t="s">
        <v>1458</v>
      </c>
      <c r="H97" s="859"/>
      <c r="I97" s="1574">
        <f t="shared" si="7"/>
        <v>0</v>
      </c>
      <c r="J97" s="1501"/>
      <c r="K97" s="1421">
        <f t="shared" si="8"/>
        <v>0</v>
      </c>
      <c r="L97" s="411"/>
      <c r="M97" s="683"/>
    </row>
    <row r="98" spans="1:13" s="684" customFormat="1" ht="24" customHeight="1">
      <c r="A98" s="165" t="s">
        <v>714</v>
      </c>
      <c r="B98" s="63" t="s">
        <v>1244</v>
      </c>
      <c r="C98" s="725"/>
      <c r="D98" s="173" t="s">
        <v>251</v>
      </c>
      <c r="E98" s="178">
        <v>1</v>
      </c>
      <c r="F98" s="1051" t="s">
        <v>1458</v>
      </c>
      <c r="G98" s="693" t="s">
        <v>1458</v>
      </c>
      <c r="H98" s="859"/>
      <c r="I98" s="1574">
        <f t="shared" si="7"/>
        <v>0</v>
      </c>
      <c r="J98" s="1501"/>
      <c r="K98" s="1421">
        <f t="shared" si="8"/>
        <v>0</v>
      </c>
      <c r="L98" s="888"/>
      <c r="M98" s="683"/>
    </row>
    <row r="99" spans="1:13" s="717" customFormat="1" ht="12" customHeight="1">
      <c r="A99" s="165" t="s">
        <v>776</v>
      </c>
      <c r="B99" s="63" t="s">
        <v>386</v>
      </c>
      <c r="C99" s="725"/>
      <c r="D99" s="173" t="s">
        <v>387</v>
      </c>
      <c r="E99" s="178">
        <v>1</v>
      </c>
      <c r="F99" s="1051" t="s">
        <v>1458</v>
      </c>
      <c r="G99" s="693" t="s">
        <v>1458</v>
      </c>
      <c r="H99" s="859"/>
      <c r="I99" s="1574">
        <f t="shared" si="7"/>
        <v>0</v>
      </c>
      <c r="J99" s="1501"/>
      <c r="K99" s="1421">
        <f t="shared" si="8"/>
        <v>0</v>
      </c>
      <c r="L99" s="411"/>
      <c r="M99" s="683"/>
    </row>
    <row r="100" spans="1:13" s="684" customFormat="1" ht="12" customHeight="1">
      <c r="A100" s="165" t="s">
        <v>925</v>
      </c>
      <c r="B100" s="63" t="s">
        <v>463</v>
      </c>
      <c r="C100" s="726"/>
      <c r="D100" s="173" t="s">
        <v>464</v>
      </c>
      <c r="E100" s="178">
        <v>1</v>
      </c>
      <c r="F100" s="1051" t="s">
        <v>1458</v>
      </c>
      <c r="G100" s="693" t="s">
        <v>1458</v>
      </c>
      <c r="H100" s="859"/>
      <c r="I100" s="1574">
        <f t="shared" si="7"/>
        <v>0</v>
      </c>
      <c r="J100" s="1501"/>
      <c r="K100" s="1421">
        <f t="shared" si="8"/>
        <v>0</v>
      </c>
      <c r="L100" s="668"/>
      <c r="M100" s="683"/>
    </row>
    <row r="101" spans="1:13" s="684" customFormat="1" ht="24" customHeight="1">
      <c r="A101" s="165"/>
      <c r="B101" s="75" t="s">
        <v>1556</v>
      </c>
      <c r="C101" s="542" t="s">
        <v>301</v>
      </c>
      <c r="D101" s="76"/>
      <c r="E101" s="312"/>
      <c r="F101" s="727"/>
      <c r="G101" s="312"/>
      <c r="H101" s="882"/>
      <c r="I101" s="1619"/>
      <c r="J101" s="1543"/>
      <c r="K101" s="1468"/>
      <c r="L101" s="713" t="s">
        <v>1229</v>
      </c>
      <c r="M101" s="683"/>
    </row>
    <row r="102" spans="1:13" s="684" customFormat="1" ht="12" customHeight="1">
      <c r="A102" s="228" t="s">
        <v>1090</v>
      </c>
      <c r="B102" s="63" t="s">
        <v>610</v>
      </c>
      <c r="C102" s="385"/>
      <c r="D102" s="17"/>
      <c r="E102" s="23">
        <v>1</v>
      </c>
      <c r="F102" s="1001" t="s">
        <v>14</v>
      </c>
      <c r="G102" s="23" t="s">
        <v>14</v>
      </c>
      <c r="H102" s="835"/>
      <c r="I102" s="1574">
        <f aca="true" t="shared" si="9" ref="I102:I108">+ROUNDUP(H102*E102,0)</f>
        <v>0</v>
      </c>
      <c r="J102" s="1501"/>
      <c r="K102" s="1421">
        <f aca="true" t="shared" si="10" ref="K102:K108">+I102*J102</f>
        <v>0</v>
      </c>
      <c r="L102" s="888"/>
      <c r="M102" s="683"/>
    </row>
    <row r="103" spans="1:13" s="684" customFormat="1" ht="12" customHeight="1">
      <c r="A103" s="165">
        <v>2000</v>
      </c>
      <c r="B103" s="63" t="s">
        <v>309</v>
      </c>
      <c r="C103" s="385"/>
      <c r="D103" s="513" t="s">
        <v>531</v>
      </c>
      <c r="E103" s="178">
        <v>1</v>
      </c>
      <c r="F103" s="818" t="s">
        <v>286</v>
      </c>
      <c r="G103" s="178" t="s">
        <v>286</v>
      </c>
      <c r="H103" s="859"/>
      <c r="I103" s="1574">
        <f t="shared" si="9"/>
        <v>0</v>
      </c>
      <c r="J103" s="1501"/>
      <c r="K103" s="1421">
        <f t="shared" si="10"/>
        <v>0</v>
      </c>
      <c r="L103" s="713"/>
      <c r="M103" s="683"/>
    </row>
    <row r="104" spans="1:13" s="684" customFormat="1" ht="12" customHeight="1">
      <c r="A104" s="165" t="s">
        <v>714</v>
      </c>
      <c r="B104" s="63" t="s">
        <v>365</v>
      </c>
      <c r="C104" s="725"/>
      <c r="D104" s="173" t="s">
        <v>251</v>
      </c>
      <c r="E104" s="178">
        <v>1</v>
      </c>
      <c r="F104" s="1051" t="s">
        <v>1458</v>
      </c>
      <c r="G104" s="693" t="s">
        <v>1458</v>
      </c>
      <c r="H104" s="859"/>
      <c r="I104" s="1574">
        <f t="shared" si="9"/>
        <v>0</v>
      </c>
      <c r="J104" s="1501"/>
      <c r="K104" s="1421">
        <f t="shared" si="10"/>
        <v>0</v>
      </c>
      <c r="L104" s="713"/>
      <c r="M104" s="683"/>
    </row>
    <row r="105" spans="1:13" s="684" customFormat="1" ht="12" customHeight="1">
      <c r="A105" s="165" t="s">
        <v>691</v>
      </c>
      <c r="B105" s="475" t="s">
        <v>947</v>
      </c>
      <c r="C105" s="725"/>
      <c r="D105" s="173" t="s">
        <v>536</v>
      </c>
      <c r="E105" s="178">
        <v>1</v>
      </c>
      <c r="F105" s="1051" t="s">
        <v>1458</v>
      </c>
      <c r="G105" s="693" t="s">
        <v>1458</v>
      </c>
      <c r="H105" s="859"/>
      <c r="I105" s="1574">
        <f t="shared" si="9"/>
        <v>0</v>
      </c>
      <c r="J105" s="1501"/>
      <c r="K105" s="1421">
        <f t="shared" si="10"/>
        <v>0</v>
      </c>
      <c r="L105" s="889"/>
      <c r="M105" s="683"/>
    </row>
    <row r="106" spans="1:13" s="684" customFormat="1" ht="24" customHeight="1">
      <c r="A106" s="165" t="s">
        <v>777</v>
      </c>
      <c r="B106" s="63" t="s">
        <v>515</v>
      </c>
      <c r="C106" s="390" t="s">
        <v>301</v>
      </c>
      <c r="D106" s="173" t="s">
        <v>537</v>
      </c>
      <c r="E106" s="178"/>
      <c r="F106" s="1051" t="s">
        <v>1458</v>
      </c>
      <c r="G106" s="693" t="s">
        <v>1458</v>
      </c>
      <c r="H106" s="859"/>
      <c r="I106" s="1574">
        <f t="shared" si="9"/>
        <v>0</v>
      </c>
      <c r="J106" s="1501"/>
      <c r="K106" s="1421">
        <f t="shared" si="10"/>
        <v>0</v>
      </c>
      <c r="L106" s="890" t="s">
        <v>1549</v>
      </c>
      <c r="M106" s="683"/>
    </row>
    <row r="107" spans="1:13" s="684" customFormat="1" ht="24" customHeight="1">
      <c r="A107" s="165" t="s">
        <v>774</v>
      </c>
      <c r="B107" s="63" t="s">
        <v>461</v>
      </c>
      <c r="C107" s="390" t="s">
        <v>301</v>
      </c>
      <c r="D107" s="173" t="s">
        <v>252</v>
      </c>
      <c r="E107" s="178"/>
      <c r="F107" s="1051" t="s">
        <v>1458</v>
      </c>
      <c r="G107" s="693" t="s">
        <v>1458</v>
      </c>
      <c r="H107" s="859"/>
      <c r="I107" s="1574">
        <f t="shared" si="9"/>
        <v>0</v>
      </c>
      <c r="J107" s="1501"/>
      <c r="K107" s="1421">
        <f t="shared" si="10"/>
        <v>0</v>
      </c>
      <c r="L107" s="176" t="s">
        <v>1550</v>
      </c>
      <c r="M107" s="683"/>
    </row>
    <row r="108" spans="1:13" s="684" customFormat="1" ht="12" customHeight="1">
      <c r="A108" s="165" t="s">
        <v>695</v>
      </c>
      <c r="B108" s="63" t="s">
        <v>311</v>
      </c>
      <c r="C108" s="725"/>
      <c r="D108" s="173" t="s">
        <v>184</v>
      </c>
      <c r="E108" s="178">
        <v>1</v>
      </c>
      <c r="F108" s="1051" t="s">
        <v>1458</v>
      </c>
      <c r="G108" s="693" t="s">
        <v>1458</v>
      </c>
      <c r="H108" s="859"/>
      <c r="I108" s="1574">
        <f t="shared" si="9"/>
        <v>0</v>
      </c>
      <c r="J108" s="1501"/>
      <c r="K108" s="1421">
        <f t="shared" si="10"/>
        <v>0</v>
      </c>
      <c r="L108" s="891"/>
      <c r="M108" s="683"/>
    </row>
    <row r="109" spans="1:13" s="684" customFormat="1" ht="24" customHeight="1">
      <c r="A109" s="165"/>
      <c r="B109" s="456" t="s">
        <v>1557</v>
      </c>
      <c r="C109" s="542"/>
      <c r="D109" s="75"/>
      <c r="E109" s="714"/>
      <c r="F109" s="1091"/>
      <c r="G109" s="714"/>
      <c r="H109" s="1097"/>
      <c r="I109" s="1624"/>
      <c r="J109" s="1552"/>
      <c r="K109" s="1474"/>
      <c r="L109" s="713"/>
      <c r="M109" s="683"/>
    </row>
    <row r="110" spans="1:13" s="684" customFormat="1" ht="24" customHeight="1">
      <c r="A110" s="165" t="s">
        <v>1309</v>
      </c>
      <c r="B110" s="63" t="s">
        <v>312</v>
      </c>
      <c r="C110" s="171"/>
      <c r="D110" s="173" t="s">
        <v>1287</v>
      </c>
      <c r="E110" s="178">
        <v>1</v>
      </c>
      <c r="F110" s="818" t="s">
        <v>30</v>
      </c>
      <c r="G110" s="178" t="s">
        <v>30</v>
      </c>
      <c r="H110" s="859"/>
      <c r="I110" s="1574">
        <f>+ROUNDUP(H110*E110,0)</f>
        <v>0</v>
      </c>
      <c r="J110" s="1501"/>
      <c r="K110" s="1421">
        <f>+I110*J110</f>
        <v>0</v>
      </c>
      <c r="L110" s="713"/>
      <c r="M110" s="683"/>
    </row>
    <row r="111" spans="1:13" s="684" customFormat="1" ht="12" customHeight="1">
      <c r="A111" s="165" t="s">
        <v>1003</v>
      </c>
      <c r="B111" s="383" t="s">
        <v>100</v>
      </c>
      <c r="C111" s="171"/>
      <c r="D111" s="173" t="s">
        <v>986</v>
      </c>
      <c r="E111" s="178">
        <v>1</v>
      </c>
      <c r="F111" s="818" t="s">
        <v>30</v>
      </c>
      <c r="G111" s="178" t="s">
        <v>30</v>
      </c>
      <c r="H111" s="859"/>
      <c r="I111" s="1574">
        <f>+ROUNDUP(H111*E111,0)</f>
        <v>0</v>
      </c>
      <c r="J111" s="1501"/>
      <c r="K111" s="1421">
        <f>+I111*J111</f>
        <v>0</v>
      </c>
      <c r="L111" s="713"/>
      <c r="M111" s="683"/>
    </row>
    <row r="112" spans="1:13" s="684" customFormat="1" ht="24" customHeight="1">
      <c r="A112" s="165"/>
      <c r="B112" s="456" t="s">
        <v>1558</v>
      </c>
      <c r="C112" s="542" t="s">
        <v>301</v>
      </c>
      <c r="D112" s="76"/>
      <c r="E112" s="312"/>
      <c r="F112" s="727"/>
      <c r="G112" s="312"/>
      <c r="H112" s="882"/>
      <c r="I112" s="1619"/>
      <c r="J112" s="1543"/>
      <c r="K112" s="1468"/>
      <c r="L112" s="713" t="s">
        <v>1229</v>
      </c>
      <c r="M112" s="683"/>
    </row>
    <row r="113" spans="1:13" s="684" customFormat="1" ht="12" customHeight="1">
      <c r="A113" s="228" t="s">
        <v>1090</v>
      </c>
      <c r="B113" s="63" t="s">
        <v>610</v>
      </c>
      <c r="C113" s="385" t="s">
        <v>301</v>
      </c>
      <c r="D113" s="17"/>
      <c r="E113" s="23">
        <v>1</v>
      </c>
      <c r="F113" s="1001" t="s">
        <v>154</v>
      </c>
      <c r="G113" s="23" t="s">
        <v>154</v>
      </c>
      <c r="H113" s="835"/>
      <c r="I113" s="1574">
        <f>+ROUNDUP(H113*E113,0)</f>
        <v>0</v>
      </c>
      <c r="J113" s="1501"/>
      <c r="K113" s="1421">
        <f>+I113*J113</f>
        <v>0</v>
      </c>
      <c r="L113" s="395" t="s">
        <v>1544</v>
      </c>
      <c r="M113" s="683"/>
    </row>
    <row r="114" spans="1:13" s="684" customFormat="1" ht="24" customHeight="1">
      <c r="A114" s="165" t="s">
        <v>1309</v>
      </c>
      <c r="B114" s="63" t="s">
        <v>312</v>
      </c>
      <c r="C114" s="1276" t="s">
        <v>301</v>
      </c>
      <c r="D114" s="173" t="s">
        <v>1287</v>
      </c>
      <c r="E114" s="178">
        <v>1</v>
      </c>
      <c r="F114" s="818" t="s">
        <v>30</v>
      </c>
      <c r="G114" s="178" t="s">
        <v>30</v>
      </c>
      <c r="H114" s="859"/>
      <c r="I114" s="1574">
        <f>+ROUNDUP(H114*E114,0)</f>
        <v>0</v>
      </c>
      <c r="J114" s="1501"/>
      <c r="K114" s="1421">
        <f>+I114*J114</f>
        <v>0</v>
      </c>
      <c r="L114" s="1405" t="s">
        <v>315</v>
      </c>
      <c r="M114" s="683"/>
    </row>
    <row r="115" spans="1:13" s="684" customFormat="1" ht="12" customHeight="1">
      <c r="A115" s="165" t="s">
        <v>1003</v>
      </c>
      <c r="B115" s="383" t="s">
        <v>100</v>
      </c>
      <c r="C115" s="1278"/>
      <c r="D115" s="173" t="s">
        <v>986</v>
      </c>
      <c r="E115" s="178">
        <v>1</v>
      </c>
      <c r="F115" s="818" t="s">
        <v>30</v>
      </c>
      <c r="G115" s="178" t="s">
        <v>30</v>
      </c>
      <c r="H115" s="859"/>
      <c r="I115" s="1574">
        <f>+ROUNDUP(H115*E115,0)</f>
        <v>0</v>
      </c>
      <c r="J115" s="1501"/>
      <c r="K115" s="1421">
        <f>+I115*J115</f>
        <v>0</v>
      </c>
      <c r="L115" s="1406"/>
      <c r="M115" s="683"/>
    </row>
    <row r="116" spans="1:13" s="684" customFormat="1" ht="12" customHeight="1">
      <c r="A116" s="165"/>
      <c r="B116" s="75" t="s">
        <v>1559</v>
      </c>
      <c r="C116" s="455"/>
      <c r="D116" s="76"/>
      <c r="E116" s="312"/>
      <c r="F116" s="727"/>
      <c r="G116" s="312"/>
      <c r="H116" s="882"/>
      <c r="I116" s="1619"/>
      <c r="J116" s="1543"/>
      <c r="K116" s="1468"/>
      <c r="L116" s="878"/>
      <c r="M116" s="683"/>
    </row>
    <row r="117" spans="1:13" s="684" customFormat="1" ht="36" customHeight="1">
      <c r="A117" s="165"/>
      <c r="B117" s="75" t="s">
        <v>1560</v>
      </c>
      <c r="C117" s="455"/>
      <c r="D117" s="76"/>
      <c r="E117" s="312"/>
      <c r="F117" s="727"/>
      <c r="G117" s="312"/>
      <c r="H117" s="882"/>
      <c r="I117" s="1619"/>
      <c r="J117" s="1543"/>
      <c r="K117" s="1468"/>
      <c r="L117" s="892" t="s">
        <v>1588</v>
      </c>
      <c r="M117" s="683"/>
    </row>
    <row r="118" spans="1:13" s="684" customFormat="1" ht="12" customHeight="1">
      <c r="A118" s="165">
        <v>4000</v>
      </c>
      <c r="B118" s="383" t="s">
        <v>316</v>
      </c>
      <c r="C118" s="171"/>
      <c r="D118" s="173" t="s">
        <v>531</v>
      </c>
      <c r="E118" s="178">
        <v>1</v>
      </c>
      <c r="F118" s="818" t="s">
        <v>286</v>
      </c>
      <c r="G118" s="178" t="s">
        <v>286</v>
      </c>
      <c r="H118" s="859"/>
      <c r="I118" s="1574">
        <f>+ROUNDUP(H118*E118,0)</f>
        <v>0</v>
      </c>
      <c r="J118" s="1501"/>
      <c r="K118" s="1421">
        <f>+I118*J118</f>
        <v>0</v>
      </c>
      <c r="L118" s="893"/>
      <c r="M118" s="683"/>
    </row>
    <row r="119" spans="1:13" s="684" customFormat="1" ht="48" customHeight="1">
      <c r="A119" s="165">
        <v>4110</v>
      </c>
      <c r="B119" s="383" t="s">
        <v>317</v>
      </c>
      <c r="C119" s="32" t="s">
        <v>301</v>
      </c>
      <c r="D119" s="173" t="s">
        <v>1288</v>
      </c>
      <c r="E119" s="178">
        <v>1</v>
      </c>
      <c r="F119" s="818" t="s">
        <v>13</v>
      </c>
      <c r="G119" s="178" t="s">
        <v>13</v>
      </c>
      <c r="H119" s="859"/>
      <c r="I119" s="1574">
        <f>+ROUNDUP(H119*E119,0)</f>
        <v>0</v>
      </c>
      <c r="J119" s="1501"/>
      <c r="K119" s="1421">
        <f>+I119*J119</f>
        <v>0</v>
      </c>
      <c r="L119" s="794" t="s">
        <v>1551</v>
      </c>
      <c r="M119" s="683"/>
    </row>
    <row r="120" spans="1:13" s="684" customFormat="1" ht="12" customHeight="1">
      <c r="A120" s="165" t="s">
        <v>1314</v>
      </c>
      <c r="B120" s="63" t="s">
        <v>338</v>
      </c>
      <c r="C120" s="32"/>
      <c r="D120" s="173" t="s">
        <v>1289</v>
      </c>
      <c r="E120" s="178">
        <v>1</v>
      </c>
      <c r="F120" s="818" t="s">
        <v>14</v>
      </c>
      <c r="G120" s="178" t="s">
        <v>14</v>
      </c>
      <c r="H120" s="859"/>
      <c r="I120" s="1574">
        <f>+ROUNDUP(H120*E120,0)</f>
        <v>0</v>
      </c>
      <c r="J120" s="1501"/>
      <c r="K120" s="1421">
        <f>+I120*J120</f>
        <v>0</v>
      </c>
      <c r="L120" s="713"/>
      <c r="M120" s="683"/>
    </row>
    <row r="121" spans="1:13" s="684" customFormat="1" ht="12" customHeight="1">
      <c r="A121" s="165" t="s">
        <v>1311</v>
      </c>
      <c r="B121" s="63" t="s">
        <v>1210</v>
      </c>
      <c r="C121" s="32"/>
      <c r="D121" s="173" t="s">
        <v>1336</v>
      </c>
      <c r="E121" s="178">
        <v>1</v>
      </c>
      <c r="F121" s="818" t="s">
        <v>14</v>
      </c>
      <c r="G121" s="178" t="s">
        <v>14</v>
      </c>
      <c r="H121" s="859"/>
      <c r="I121" s="1574">
        <f>+ROUNDUP(H121*E121,0)</f>
        <v>0</v>
      </c>
      <c r="J121" s="1501"/>
      <c r="K121" s="1421">
        <f>+I121*J121</f>
        <v>0</v>
      </c>
      <c r="L121" s="713"/>
      <c r="M121" s="683"/>
    </row>
    <row r="122" spans="1:13" s="684" customFormat="1" ht="12" customHeight="1">
      <c r="A122" s="165" t="s">
        <v>1660</v>
      </c>
      <c r="B122" s="63" t="s">
        <v>1510</v>
      </c>
      <c r="C122" s="32"/>
      <c r="D122" s="173" t="s">
        <v>1511</v>
      </c>
      <c r="E122" s="178">
        <v>1</v>
      </c>
      <c r="F122" s="818" t="s">
        <v>14</v>
      </c>
      <c r="G122" s="178" t="s">
        <v>14</v>
      </c>
      <c r="H122" s="859"/>
      <c r="I122" s="1574">
        <f>+ROUNDUP(H122*E122,0)</f>
        <v>0</v>
      </c>
      <c r="J122" s="1501"/>
      <c r="K122" s="1421">
        <f>+I122*J122</f>
        <v>0</v>
      </c>
      <c r="L122" s="713"/>
      <c r="M122" s="683"/>
    </row>
    <row r="123" spans="1:13" s="684" customFormat="1" ht="12" customHeight="1">
      <c r="A123" s="165"/>
      <c r="B123" s="75" t="s">
        <v>1561</v>
      </c>
      <c r="C123" s="542"/>
      <c r="D123" s="76"/>
      <c r="E123" s="312"/>
      <c r="F123" s="727"/>
      <c r="G123" s="312"/>
      <c r="H123" s="882"/>
      <c r="I123" s="1619"/>
      <c r="J123" s="1543"/>
      <c r="K123" s="1468"/>
      <c r="L123" s="878"/>
      <c r="M123" s="683"/>
    </row>
    <row r="124" spans="1:13" s="684" customFormat="1" ht="12" customHeight="1">
      <c r="A124" s="165" t="s">
        <v>1006</v>
      </c>
      <c r="B124" s="63" t="s">
        <v>325</v>
      </c>
      <c r="C124" s="390"/>
      <c r="D124" s="173" t="s">
        <v>1121</v>
      </c>
      <c r="E124" s="178">
        <v>1</v>
      </c>
      <c r="F124" s="581" t="s">
        <v>1830</v>
      </c>
      <c r="G124" s="852" t="s">
        <v>1830</v>
      </c>
      <c r="H124" s="859"/>
      <c r="I124" s="1574">
        <f aca="true" t="shared" si="11" ref="I124:I132">+ROUNDUP(H124*E124,0)</f>
        <v>0</v>
      </c>
      <c r="J124" s="1501"/>
      <c r="K124" s="1421">
        <f aca="true" t="shared" si="12" ref="K124:K133">+I124*J124</f>
        <v>0</v>
      </c>
      <c r="L124" s="713"/>
      <c r="M124" s="683"/>
    </row>
    <row r="125" spans="1:13" s="684" customFormat="1" ht="12" customHeight="1">
      <c r="A125" s="165" t="s">
        <v>1004</v>
      </c>
      <c r="B125" s="63" t="s">
        <v>326</v>
      </c>
      <c r="C125" s="390"/>
      <c r="D125" s="173" t="s">
        <v>1122</v>
      </c>
      <c r="E125" s="178">
        <v>1</v>
      </c>
      <c r="F125" s="581" t="s">
        <v>1830</v>
      </c>
      <c r="G125" s="852" t="s">
        <v>1830</v>
      </c>
      <c r="H125" s="859"/>
      <c r="I125" s="1574">
        <f t="shared" si="11"/>
        <v>0</v>
      </c>
      <c r="J125" s="1501"/>
      <c r="K125" s="1421">
        <f t="shared" si="12"/>
        <v>0</v>
      </c>
      <c r="L125" s="713"/>
      <c r="M125" s="683"/>
    </row>
    <row r="126" spans="1:13" s="684" customFormat="1" ht="12" customHeight="1">
      <c r="A126" s="165" t="s">
        <v>1312</v>
      </c>
      <c r="B126" s="63" t="s">
        <v>327</v>
      </c>
      <c r="C126" s="390"/>
      <c r="D126" s="173" t="s">
        <v>1292</v>
      </c>
      <c r="E126" s="178">
        <v>1</v>
      </c>
      <c r="F126" s="581" t="s">
        <v>1830</v>
      </c>
      <c r="G126" s="852" t="s">
        <v>1830</v>
      </c>
      <c r="H126" s="859"/>
      <c r="I126" s="1574">
        <f t="shared" si="11"/>
        <v>0</v>
      </c>
      <c r="J126" s="1501"/>
      <c r="K126" s="1421">
        <f t="shared" si="12"/>
        <v>0</v>
      </c>
      <c r="L126" s="713"/>
      <c r="M126" s="683"/>
    </row>
    <row r="127" spans="1:13" s="684" customFormat="1" ht="12" customHeight="1">
      <c r="A127" s="165" t="s">
        <v>1005</v>
      </c>
      <c r="B127" s="63" t="s">
        <v>328</v>
      </c>
      <c r="C127" s="390"/>
      <c r="D127" s="173" t="s">
        <v>991</v>
      </c>
      <c r="E127" s="178">
        <v>1</v>
      </c>
      <c r="F127" s="581" t="s">
        <v>1830</v>
      </c>
      <c r="G127" s="852" t="s">
        <v>1830</v>
      </c>
      <c r="H127" s="859"/>
      <c r="I127" s="1574">
        <f t="shared" si="11"/>
        <v>0</v>
      </c>
      <c r="J127" s="1501"/>
      <c r="K127" s="1421">
        <f t="shared" si="12"/>
        <v>0</v>
      </c>
      <c r="L127" s="713"/>
      <c r="M127" s="683"/>
    </row>
    <row r="128" spans="1:13" s="684" customFormat="1" ht="12" customHeight="1">
      <c r="A128" s="165" t="s">
        <v>1313</v>
      </c>
      <c r="B128" s="63" t="s">
        <v>314</v>
      </c>
      <c r="C128" s="390"/>
      <c r="D128" s="173" t="s">
        <v>1293</v>
      </c>
      <c r="E128" s="178">
        <v>1</v>
      </c>
      <c r="F128" s="581" t="s">
        <v>1830</v>
      </c>
      <c r="G128" s="852" t="s">
        <v>1830</v>
      </c>
      <c r="H128" s="859"/>
      <c r="I128" s="1574">
        <f t="shared" si="11"/>
        <v>0</v>
      </c>
      <c r="J128" s="1501"/>
      <c r="K128" s="1421">
        <f t="shared" si="12"/>
        <v>0</v>
      </c>
      <c r="L128" s="713"/>
      <c r="M128" s="683"/>
    </row>
    <row r="129" spans="1:13" s="684" customFormat="1" ht="12" customHeight="1">
      <c r="A129" s="165" t="s">
        <v>1314</v>
      </c>
      <c r="B129" s="63" t="s">
        <v>338</v>
      </c>
      <c r="C129" s="390"/>
      <c r="D129" s="173" t="s">
        <v>1289</v>
      </c>
      <c r="E129" s="178">
        <v>1</v>
      </c>
      <c r="F129" s="581" t="s">
        <v>1830</v>
      </c>
      <c r="G129" s="852" t="s">
        <v>1830</v>
      </c>
      <c r="H129" s="859"/>
      <c r="I129" s="1574">
        <f t="shared" si="11"/>
        <v>0</v>
      </c>
      <c r="J129" s="1501"/>
      <c r="K129" s="1421">
        <f t="shared" si="12"/>
        <v>0</v>
      </c>
      <c r="L129" s="713"/>
      <c r="M129" s="683"/>
    </row>
    <row r="130" spans="1:13" s="145" customFormat="1" ht="12" customHeight="1">
      <c r="A130" s="165" t="s">
        <v>1661</v>
      </c>
      <c r="B130" s="63" t="s">
        <v>1509</v>
      </c>
      <c r="C130" s="32"/>
      <c r="D130" s="173" t="s">
        <v>1665</v>
      </c>
      <c r="E130" s="178">
        <v>1</v>
      </c>
      <c r="F130" s="581" t="s">
        <v>1830</v>
      </c>
      <c r="G130" s="852" t="s">
        <v>1830</v>
      </c>
      <c r="H130" s="859"/>
      <c r="I130" s="1574">
        <f t="shared" si="11"/>
        <v>0</v>
      </c>
      <c r="J130" s="1501"/>
      <c r="K130" s="1421">
        <f t="shared" si="12"/>
        <v>0</v>
      </c>
      <c r="L130" s="713"/>
      <c r="M130" s="285"/>
    </row>
    <row r="131" spans="1:13" s="684" customFormat="1" ht="12" customHeight="1">
      <c r="A131" s="452" t="s">
        <v>1315</v>
      </c>
      <c r="B131" s="383" t="s">
        <v>331</v>
      </c>
      <c r="C131" s="171"/>
      <c r="D131" s="173" t="s">
        <v>1293</v>
      </c>
      <c r="E131" s="414">
        <v>3</v>
      </c>
      <c r="F131" s="581" t="s">
        <v>1830</v>
      </c>
      <c r="G131" s="852" t="s">
        <v>1830</v>
      </c>
      <c r="H131" s="863"/>
      <c r="I131" s="1574">
        <f t="shared" si="11"/>
        <v>0</v>
      </c>
      <c r="J131" s="1501"/>
      <c r="K131" s="1421">
        <f t="shared" si="12"/>
        <v>0</v>
      </c>
      <c r="L131" s="575"/>
      <c r="M131" s="683"/>
    </row>
    <row r="132" spans="1:13" s="684" customFormat="1" ht="12" customHeight="1">
      <c r="A132" s="136" t="s">
        <v>679</v>
      </c>
      <c r="B132" s="189" t="s">
        <v>468</v>
      </c>
      <c r="C132" s="21" t="s">
        <v>301</v>
      </c>
      <c r="D132" s="17" t="s">
        <v>1347</v>
      </c>
      <c r="E132" s="23"/>
      <c r="F132" s="581" t="s">
        <v>1830</v>
      </c>
      <c r="G132" s="852" t="s">
        <v>1830</v>
      </c>
      <c r="H132" s="835"/>
      <c r="I132" s="1574">
        <f t="shared" si="11"/>
        <v>0</v>
      </c>
      <c r="J132" s="1501"/>
      <c r="K132" s="1421">
        <f t="shared" si="12"/>
        <v>0</v>
      </c>
      <c r="L132" s="885" t="s">
        <v>1806</v>
      </c>
      <c r="M132" s="683"/>
    </row>
    <row r="133" spans="1:13" s="684" customFormat="1" ht="12" customHeight="1">
      <c r="A133" s="165">
        <v>7204</v>
      </c>
      <c r="B133" s="383" t="s">
        <v>1512</v>
      </c>
      <c r="C133" s="120"/>
      <c r="D133" s="173" t="s">
        <v>1513</v>
      </c>
      <c r="E133" s="178">
        <v>1</v>
      </c>
      <c r="F133" s="1004" t="str">
        <f>IF(G133="m","500",IF(G133="Día","Día","500 m / Día"))</f>
        <v>500 m / Día</v>
      </c>
      <c r="G133" s="852" t="s">
        <v>1866</v>
      </c>
      <c r="H133" s="859"/>
      <c r="I133" s="1565">
        <f>IF(G133="Día",H133*E133,IF(G133="m",ROUNDUP(H133/F133,0)*E133,IF(AND(G133="m / Día",H133=""),0,"¿UNIDADES?")))</f>
        <v>0</v>
      </c>
      <c r="J133" s="1486"/>
      <c r="K133" s="1421">
        <f t="shared" si="12"/>
        <v>0</v>
      </c>
      <c r="L133" s="894"/>
      <c r="M133" s="683"/>
    </row>
    <row r="134" spans="1:13" s="684" customFormat="1" ht="12" customHeight="1">
      <c r="A134" s="165"/>
      <c r="B134" s="75" t="s">
        <v>1562</v>
      </c>
      <c r="C134" s="455"/>
      <c r="D134" s="456"/>
      <c r="E134" s="457"/>
      <c r="F134" s="1047"/>
      <c r="G134" s="457"/>
      <c r="H134" s="830"/>
      <c r="I134" s="1600"/>
      <c r="J134" s="1523"/>
      <c r="K134" s="1448"/>
      <c r="L134" s="830"/>
      <c r="M134" s="683"/>
    </row>
    <row r="135" spans="1:13" s="684" customFormat="1" ht="24" customHeight="1">
      <c r="A135" s="165"/>
      <c r="B135" s="75" t="s">
        <v>1563</v>
      </c>
      <c r="C135" s="542" t="s">
        <v>301</v>
      </c>
      <c r="D135" s="410"/>
      <c r="E135" s="172"/>
      <c r="F135" s="513"/>
      <c r="G135" s="172"/>
      <c r="H135" s="878"/>
      <c r="I135" s="1616"/>
      <c r="J135" s="1538"/>
      <c r="K135" s="1466"/>
      <c r="L135" s="713" t="s">
        <v>1229</v>
      </c>
      <c r="M135" s="683"/>
    </row>
    <row r="136" spans="1:13" s="684" customFormat="1" ht="24" customHeight="1">
      <c r="A136" s="165" t="s">
        <v>714</v>
      </c>
      <c r="B136" s="63" t="s">
        <v>1244</v>
      </c>
      <c r="C136" s="1284" t="s">
        <v>301</v>
      </c>
      <c r="D136" s="173" t="s">
        <v>251</v>
      </c>
      <c r="E136" s="178">
        <v>1</v>
      </c>
      <c r="F136" s="581" t="s">
        <v>108</v>
      </c>
      <c r="G136" s="852" t="s">
        <v>108</v>
      </c>
      <c r="H136" s="859"/>
      <c r="I136" s="1574">
        <f>+ROUNDUP(H136*E136,0)</f>
        <v>0</v>
      </c>
      <c r="J136" s="1501"/>
      <c r="K136" s="1421">
        <f>+I136*J136</f>
        <v>0</v>
      </c>
      <c r="L136" s="1382" t="s">
        <v>334</v>
      </c>
      <c r="M136" s="683"/>
    </row>
    <row r="137" spans="1:13" s="684" customFormat="1" ht="12" customHeight="1">
      <c r="A137" s="165" t="s">
        <v>776</v>
      </c>
      <c r="B137" s="63" t="s">
        <v>386</v>
      </c>
      <c r="C137" s="1285"/>
      <c r="D137" s="173" t="s">
        <v>387</v>
      </c>
      <c r="E137" s="178">
        <v>1</v>
      </c>
      <c r="F137" s="581" t="s">
        <v>108</v>
      </c>
      <c r="G137" s="852" t="s">
        <v>108</v>
      </c>
      <c r="H137" s="859"/>
      <c r="I137" s="1574">
        <f>+ROUNDUP(H137*E137,0)</f>
        <v>0</v>
      </c>
      <c r="J137" s="1501"/>
      <c r="K137" s="1421">
        <f>+I137*J137</f>
        <v>0</v>
      </c>
      <c r="L137" s="1383"/>
      <c r="M137" s="683"/>
    </row>
    <row r="138" spans="1:13" s="684" customFormat="1" ht="12" customHeight="1">
      <c r="A138" s="165" t="s">
        <v>925</v>
      </c>
      <c r="B138" s="63" t="s">
        <v>463</v>
      </c>
      <c r="C138" s="1285"/>
      <c r="D138" s="173" t="s">
        <v>464</v>
      </c>
      <c r="E138" s="178">
        <v>1</v>
      </c>
      <c r="F138" s="581" t="s">
        <v>108</v>
      </c>
      <c r="G138" s="852" t="s">
        <v>108</v>
      </c>
      <c r="H138" s="859"/>
      <c r="I138" s="1574">
        <f>+ROUNDUP(H138*E138,0)</f>
        <v>0</v>
      </c>
      <c r="J138" s="1501"/>
      <c r="K138" s="1421">
        <f>+I138*J138</f>
        <v>0</v>
      </c>
      <c r="L138" s="1383"/>
      <c r="M138" s="683"/>
    </row>
    <row r="139" spans="1:13" s="684" customFormat="1" ht="12" customHeight="1">
      <c r="A139" s="165" t="s">
        <v>774</v>
      </c>
      <c r="B139" s="63" t="s">
        <v>461</v>
      </c>
      <c r="C139" s="725"/>
      <c r="D139" s="173" t="s">
        <v>252</v>
      </c>
      <c r="E139" s="178">
        <v>1</v>
      </c>
      <c r="F139" s="581" t="s">
        <v>477</v>
      </c>
      <c r="G139" s="852" t="s">
        <v>477</v>
      </c>
      <c r="H139" s="859"/>
      <c r="I139" s="1574">
        <f>+ROUNDUP(H139*E139,0)</f>
        <v>0</v>
      </c>
      <c r="J139" s="1501"/>
      <c r="K139" s="1421">
        <f>+I139*J139</f>
        <v>0</v>
      </c>
      <c r="L139" s="411"/>
      <c r="M139" s="683"/>
    </row>
    <row r="140" spans="1:13" s="684" customFormat="1" ht="12" customHeight="1">
      <c r="A140" s="165" t="s">
        <v>695</v>
      </c>
      <c r="B140" s="63" t="s">
        <v>311</v>
      </c>
      <c r="C140" s="726"/>
      <c r="D140" s="173" t="s">
        <v>184</v>
      </c>
      <c r="E140" s="178">
        <v>1</v>
      </c>
      <c r="F140" s="581" t="s">
        <v>477</v>
      </c>
      <c r="G140" s="852" t="s">
        <v>477</v>
      </c>
      <c r="H140" s="859"/>
      <c r="I140" s="1574">
        <f>+ROUNDUP(H140*E140,0)</f>
        <v>0</v>
      </c>
      <c r="J140" s="1501"/>
      <c r="K140" s="1421">
        <f>+I140*J140</f>
        <v>0</v>
      </c>
      <c r="L140" s="668"/>
      <c r="M140" s="683"/>
    </row>
    <row r="141" spans="1:13" s="684" customFormat="1" ht="24" customHeight="1">
      <c r="A141" s="165"/>
      <c r="B141" s="75" t="s">
        <v>1564</v>
      </c>
      <c r="C141" s="542" t="s">
        <v>301</v>
      </c>
      <c r="D141" s="76"/>
      <c r="E141" s="312"/>
      <c r="F141" s="727"/>
      <c r="G141" s="312"/>
      <c r="H141" s="882"/>
      <c r="I141" s="1619"/>
      <c r="J141" s="1543"/>
      <c r="K141" s="1468"/>
      <c r="L141" s="713" t="s">
        <v>1229</v>
      </c>
      <c r="M141" s="683"/>
    </row>
    <row r="142" spans="1:13" s="684" customFormat="1" ht="12" customHeight="1">
      <c r="A142" s="165" t="s">
        <v>714</v>
      </c>
      <c r="B142" s="76" t="s">
        <v>365</v>
      </c>
      <c r="C142" s="32" t="s">
        <v>301</v>
      </c>
      <c r="D142" s="173" t="s">
        <v>251</v>
      </c>
      <c r="E142" s="178">
        <v>1</v>
      </c>
      <c r="F142" s="581" t="s">
        <v>108</v>
      </c>
      <c r="G142" s="852" t="s">
        <v>108</v>
      </c>
      <c r="H142" s="859"/>
      <c r="I142" s="1574">
        <f>+ROUNDUP(H142*E142,0)</f>
        <v>0</v>
      </c>
      <c r="J142" s="1501"/>
      <c r="K142" s="1421">
        <f>+I142*J142</f>
        <v>0</v>
      </c>
      <c r="L142" s="713" t="s">
        <v>334</v>
      </c>
      <c r="M142" s="683"/>
    </row>
    <row r="143" spans="1:13" s="684" customFormat="1" ht="12" customHeight="1">
      <c r="A143" s="165" t="s">
        <v>691</v>
      </c>
      <c r="B143" s="475" t="s">
        <v>947</v>
      </c>
      <c r="C143" s="32"/>
      <c r="D143" s="173" t="s">
        <v>536</v>
      </c>
      <c r="E143" s="178">
        <v>1</v>
      </c>
      <c r="F143" s="581" t="s">
        <v>108</v>
      </c>
      <c r="G143" s="852" t="s">
        <v>108</v>
      </c>
      <c r="H143" s="859"/>
      <c r="I143" s="1574">
        <f>+ROUNDUP(H143*E143,0)</f>
        <v>0</v>
      </c>
      <c r="J143" s="1501"/>
      <c r="K143" s="1421">
        <f>+I143*J143</f>
        <v>0</v>
      </c>
      <c r="L143" s="728"/>
      <c r="M143" s="683"/>
    </row>
    <row r="144" spans="1:13" s="684" customFormat="1" ht="24" customHeight="1">
      <c r="A144" s="165" t="s">
        <v>777</v>
      </c>
      <c r="B144" s="76" t="s">
        <v>515</v>
      </c>
      <c r="C144" s="32" t="s">
        <v>301</v>
      </c>
      <c r="D144" s="173" t="s">
        <v>537</v>
      </c>
      <c r="E144" s="178"/>
      <c r="F144" s="581" t="s">
        <v>108</v>
      </c>
      <c r="G144" s="852" t="s">
        <v>108</v>
      </c>
      <c r="H144" s="859"/>
      <c r="I144" s="1574">
        <f>+ROUNDUP(H144*E144,0)</f>
        <v>0</v>
      </c>
      <c r="J144" s="1501"/>
      <c r="K144" s="1421">
        <f>+I144*J144</f>
        <v>0</v>
      </c>
      <c r="L144" s="713" t="s">
        <v>1514</v>
      </c>
      <c r="M144" s="683"/>
    </row>
    <row r="145" spans="1:13" s="684" customFormat="1" ht="12" customHeight="1">
      <c r="A145" s="165" t="s">
        <v>695</v>
      </c>
      <c r="B145" s="383" t="s">
        <v>311</v>
      </c>
      <c r="C145" s="171"/>
      <c r="D145" s="173" t="s">
        <v>184</v>
      </c>
      <c r="E145" s="178">
        <v>1</v>
      </c>
      <c r="F145" s="581" t="s">
        <v>477</v>
      </c>
      <c r="G145" s="852" t="s">
        <v>477</v>
      </c>
      <c r="H145" s="859"/>
      <c r="I145" s="1574">
        <f>+ROUNDUP(H145*E145,0)</f>
        <v>0</v>
      </c>
      <c r="J145" s="1501"/>
      <c r="K145" s="1421">
        <f>+I145*J145</f>
        <v>0</v>
      </c>
      <c r="L145" s="713"/>
      <c r="M145" s="683"/>
    </row>
    <row r="146" spans="1:13" s="684" customFormat="1" ht="12" customHeight="1">
      <c r="A146" s="165"/>
      <c r="B146" s="75" t="s">
        <v>1565</v>
      </c>
      <c r="C146" s="542"/>
      <c r="D146" s="75"/>
      <c r="E146" s="714"/>
      <c r="F146" s="1091"/>
      <c r="G146" s="714"/>
      <c r="H146" s="1097"/>
      <c r="I146" s="1624"/>
      <c r="J146" s="1552"/>
      <c r="K146" s="1474"/>
      <c r="L146" s="713"/>
      <c r="M146" s="683"/>
    </row>
    <row r="147" spans="1:13" s="684" customFormat="1" ht="24" customHeight="1">
      <c r="A147" s="165" t="s">
        <v>1309</v>
      </c>
      <c r="B147" s="63" t="s">
        <v>312</v>
      </c>
      <c r="C147" s="171"/>
      <c r="D147" s="173" t="s">
        <v>1287</v>
      </c>
      <c r="E147" s="178">
        <v>1</v>
      </c>
      <c r="F147" s="581" t="s">
        <v>108</v>
      </c>
      <c r="G147" s="852" t="s">
        <v>108</v>
      </c>
      <c r="H147" s="859"/>
      <c r="I147" s="1574">
        <f>+ROUNDUP(H147*E147,0)</f>
        <v>0</v>
      </c>
      <c r="J147" s="1501"/>
      <c r="K147" s="1421">
        <f>+I147*J147</f>
        <v>0</v>
      </c>
      <c r="L147" s="575"/>
      <c r="M147" s="683"/>
    </row>
    <row r="148" spans="1:13" s="684" customFormat="1" ht="12" customHeight="1">
      <c r="A148" s="165" t="s">
        <v>1003</v>
      </c>
      <c r="B148" s="383" t="s">
        <v>100</v>
      </c>
      <c r="C148" s="171"/>
      <c r="D148" s="173" t="s">
        <v>986</v>
      </c>
      <c r="E148" s="178">
        <v>1</v>
      </c>
      <c r="F148" s="581" t="s">
        <v>108</v>
      </c>
      <c r="G148" s="852" t="s">
        <v>108</v>
      </c>
      <c r="H148" s="859"/>
      <c r="I148" s="1574">
        <f>+ROUNDUP(H148*E148,0)</f>
        <v>0</v>
      </c>
      <c r="J148" s="1501"/>
      <c r="K148" s="1421">
        <f>+I148*J148</f>
        <v>0</v>
      </c>
      <c r="L148" s="575"/>
      <c r="M148" s="683"/>
    </row>
    <row r="149" spans="1:13" s="684" customFormat="1" ht="24" customHeight="1">
      <c r="A149" s="165"/>
      <c r="B149" s="75" t="s">
        <v>1566</v>
      </c>
      <c r="C149" s="542" t="s">
        <v>301</v>
      </c>
      <c r="D149" s="76"/>
      <c r="E149" s="312"/>
      <c r="F149" s="727"/>
      <c r="G149" s="312"/>
      <c r="H149" s="882"/>
      <c r="I149" s="1619"/>
      <c r="J149" s="1543"/>
      <c r="K149" s="1468"/>
      <c r="L149" s="713" t="s">
        <v>1229</v>
      </c>
      <c r="M149" s="683"/>
    </row>
    <row r="150" spans="1:13" s="684" customFormat="1" ht="12" customHeight="1">
      <c r="A150" s="228" t="s">
        <v>1090</v>
      </c>
      <c r="B150" s="63" t="s">
        <v>610</v>
      </c>
      <c r="C150" s="385"/>
      <c r="D150" s="173"/>
      <c r="E150" s="178">
        <v>1</v>
      </c>
      <c r="F150" s="581" t="s">
        <v>154</v>
      </c>
      <c r="G150" s="852" t="s">
        <v>154</v>
      </c>
      <c r="H150" s="859"/>
      <c r="I150" s="1574">
        <f>+ROUNDUP(H150*E150,0)</f>
        <v>0</v>
      </c>
      <c r="J150" s="1501"/>
      <c r="K150" s="1421">
        <f>+I150*J150</f>
        <v>0</v>
      </c>
      <c r="L150" s="395" t="s">
        <v>1544</v>
      </c>
      <c r="M150" s="683"/>
    </row>
    <row r="151" spans="1:13" s="684" customFormat="1" ht="24" customHeight="1">
      <c r="A151" s="165" t="s">
        <v>1309</v>
      </c>
      <c r="B151" s="63" t="s">
        <v>312</v>
      </c>
      <c r="C151" s="171"/>
      <c r="D151" s="173" t="s">
        <v>1287</v>
      </c>
      <c r="E151" s="178">
        <v>1</v>
      </c>
      <c r="F151" s="581" t="s">
        <v>108</v>
      </c>
      <c r="G151" s="852" t="s">
        <v>108</v>
      </c>
      <c r="H151" s="859"/>
      <c r="I151" s="1574">
        <f>+ROUNDUP(H151*E151,0)</f>
        <v>0</v>
      </c>
      <c r="J151" s="1501"/>
      <c r="K151" s="1421">
        <f>+I151*J151</f>
        <v>0</v>
      </c>
      <c r="L151" s="575"/>
      <c r="M151" s="683"/>
    </row>
    <row r="152" spans="1:13" s="684" customFormat="1" ht="12" customHeight="1">
      <c r="A152" s="165" t="s">
        <v>1003</v>
      </c>
      <c r="B152" s="383" t="s">
        <v>100</v>
      </c>
      <c r="C152" s="171"/>
      <c r="D152" s="173" t="s">
        <v>986</v>
      </c>
      <c r="E152" s="178">
        <v>1</v>
      </c>
      <c r="F152" s="581" t="s">
        <v>108</v>
      </c>
      <c r="G152" s="852" t="s">
        <v>108</v>
      </c>
      <c r="H152" s="859"/>
      <c r="I152" s="1574">
        <f>+ROUNDUP(H152*E152,0)</f>
        <v>0</v>
      </c>
      <c r="J152" s="1501"/>
      <c r="K152" s="1421">
        <f>+I152*J152</f>
        <v>0</v>
      </c>
      <c r="L152" s="575"/>
      <c r="M152" s="683"/>
    </row>
    <row r="153" spans="1:13" s="684" customFormat="1" ht="12" customHeight="1">
      <c r="A153" s="165"/>
      <c r="B153" s="75" t="s">
        <v>1567</v>
      </c>
      <c r="C153" s="455"/>
      <c r="D153" s="410"/>
      <c r="E153" s="172"/>
      <c r="F153" s="513"/>
      <c r="G153" s="172"/>
      <c r="H153" s="878"/>
      <c r="I153" s="1616"/>
      <c r="J153" s="1538"/>
      <c r="K153" s="1466"/>
      <c r="L153" s="878"/>
      <c r="M153" s="683"/>
    </row>
    <row r="154" spans="1:13" s="684" customFormat="1" ht="12" customHeight="1">
      <c r="A154" s="165" t="s">
        <v>714</v>
      </c>
      <c r="B154" s="63" t="s">
        <v>337</v>
      </c>
      <c r="C154" s="1284" t="s">
        <v>301</v>
      </c>
      <c r="D154" s="173" t="s">
        <v>251</v>
      </c>
      <c r="E154" s="178"/>
      <c r="F154" s="581"/>
      <c r="G154" s="852"/>
      <c r="H154" s="859"/>
      <c r="I154" s="1599"/>
      <c r="J154" s="1486"/>
      <c r="K154" s="1426"/>
      <c r="L154" s="1382" t="s">
        <v>1226</v>
      </c>
      <c r="M154" s="683"/>
    </row>
    <row r="155" spans="1:13" s="684" customFormat="1" ht="12" customHeight="1">
      <c r="A155" s="165" t="s">
        <v>691</v>
      </c>
      <c r="B155" s="475" t="s">
        <v>947</v>
      </c>
      <c r="C155" s="1285"/>
      <c r="D155" s="173" t="s">
        <v>536</v>
      </c>
      <c r="E155" s="178"/>
      <c r="F155" s="581"/>
      <c r="G155" s="178"/>
      <c r="H155" s="859"/>
      <c r="I155" s="1599"/>
      <c r="J155" s="1486"/>
      <c r="K155" s="1426"/>
      <c r="L155" s="1383"/>
      <c r="M155" s="683"/>
    </row>
    <row r="156" spans="1:13" s="684" customFormat="1" ht="12" customHeight="1">
      <c r="A156" s="165" t="s">
        <v>777</v>
      </c>
      <c r="B156" s="63" t="s">
        <v>515</v>
      </c>
      <c r="C156" s="1285"/>
      <c r="D156" s="173" t="s">
        <v>537</v>
      </c>
      <c r="E156" s="178"/>
      <c r="F156" s="581"/>
      <c r="G156" s="178"/>
      <c r="H156" s="859"/>
      <c r="I156" s="1599"/>
      <c r="J156" s="1486"/>
      <c r="K156" s="1426"/>
      <c r="L156" s="1383"/>
      <c r="M156" s="683"/>
    </row>
    <row r="157" spans="1:13" s="684" customFormat="1" ht="12" customHeight="1">
      <c r="A157" s="165" t="s">
        <v>714</v>
      </c>
      <c r="B157" s="63" t="s">
        <v>1227</v>
      </c>
      <c r="C157" s="1135"/>
      <c r="D157" s="173" t="s">
        <v>251</v>
      </c>
      <c r="E157" s="178"/>
      <c r="F157" s="581"/>
      <c r="G157" s="178"/>
      <c r="H157" s="859"/>
      <c r="I157" s="1599"/>
      <c r="J157" s="1486"/>
      <c r="K157" s="1426"/>
      <c r="L157" s="1172"/>
      <c r="M157" s="683"/>
    </row>
    <row r="158" spans="1:13" s="684" customFormat="1" ht="24" customHeight="1">
      <c r="A158" s="165" t="s">
        <v>1006</v>
      </c>
      <c r="B158" s="63" t="s">
        <v>325</v>
      </c>
      <c r="C158" s="1284" t="s">
        <v>301</v>
      </c>
      <c r="D158" s="173" t="s">
        <v>1121</v>
      </c>
      <c r="E158" s="178">
        <v>1</v>
      </c>
      <c r="F158" s="818">
        <v>600</v>
      </c>
      <c r="G158" s="178" t="s">
        <v>1850</v>
      </c>
      <c r="H158" s="859"/>
      <c r="I158" s="1566">
        <f>+ROUNDUP(H158/F158,0)*E158</f>
        <v>0</v>
      </c>
      <c r="J158" s="1500"/>
      <c r="K158" s="1421">
        <f aca="true" t="shared" si="13" ref="K158:K164">+I158*J158</f>
        <v>0</v>
      </c>
      <c r="L158" s="1411" t="s">
        <v>1540</v>
      </c>
      <c r="M158" s="683"/>
    </row>
    <row r="159" spans="1:13" s="684" customFormat="1" ht="24" customHeight="1">
      <c r="A159" s="165" t="s">
        <v>1004</v>
      </c>
      <c r="B159" s="63" t="s">
        <v>326</v>
      </c>
      <c r="C159" s="1298"/>
      <c r="D159" s="173" t="s">
        <v>1122</v>
      </c>
      <c r="E159" s="178">
        <v>1</v>
      </c>
      <c r="F159" s="818">
        <v>600</v>
      </c>
      <c r="G159" s="178" t="s">
        <v>1850</v>
      </c>
      <c r="H159" s="859"/>
      <c r="I159" s="1566">
        <f>+ROUNDUP(H159/F159,0)*E159</f>
        <v>0</v>
      </c>
      <c r="J159" s="1500"/>
      <c r="K159" s="1421">
        <f t="shared" si="13"/>
        <v>0</v>
      </c>
      <c r="L159" s="1412"/>
      <c r="M159" s="683"/>
    </row>
    <row r="160" spans="1:13" s="684" customFormat="1" ht="12" customHeight="1">
      <c r="A160" s="165" t="s">
        <v>1312</v>
      </c>
      <c r="B160" s="63" t="s">
        <v>327</v>
      </c>
      <c r="C160" s="391"/>
      <c r="D160" s="173" t="s">
        <v>1292</v>
      </c>
      <c r="E160" s="178">
        <v>1</v>
      </c>
      <c r="F160" s="581" t="s">
        <v>19</v>
      </c>
      <c r="G160" s="852" t="s">
        <v>19</v>
      </c>
      <c r="H160" s="859"/>
      <c r="I160" s="1574">
        <f>+ROUNDUP(H160*E160,0)</f>
        <v>0</v>
      </c>
      <c r="J160" s="1501"/>
      <c r="K160" s="1421">
        <f t="shared" si="13"/>
        <v>0</v>
      </c>
      <c r="L160" s="895"/>
      <c r="M160" s="683"/>
    </row>
    <row r="161" spans="1:13" s="684" customFormat="1" ht="12" customHeight="1">
      <c r="A161" s="165" t="s">
        <v>1005</v>
      </c>
      <c r="B161" s="63" t="s">
        <v>328</v>
      </c>
      <c r="C161" s="385"/>
      <c r="D161" s="173" t="s">
        <v>991</v>
      </c>
      <c r="E161" s="178">
        <v>1</v>
      </c>
      <c r="F161" s="818" t="s">
        <v>19</v>
      </c>
      <c r="G161" s="178" t="s">
        <v>19</v>
      </c>
      <c r="H161" s="859"/>
      <c r="I161" s="1574">
        <f>+ROUNDUP(H161*E161,0)</f>
        <v>0</v>
      </c>
      <c r="J161" s="1501"/>
      <c r="K161" s="1421">
        <f t="shared" si="13"/>
        <v>0</v>
      </c>
      <c r="L161" s="893"/>
      <c r="M161" s="683"/>
    </row>
    <row r="162" spans="1:13" s="684" customFormat="1" ht="48" customHeight="1">
      <c r="A162" s="452" t="s">
        <v>1317</v>
      </c>
      <c r="B162" s="63" t="s">
        <v>1476</v>
      </c>
      <c r="C162" s="385" t="s">
        <v>301</v>
      </c>
      <c r="D162" s="173" t="s">
        <v>1293</v>
      </c>
      <c r="E162" s="178">
        <v>1</v>
      </c>
      <c r="F162" s="818" t="s">
        <v>19</v>
      </c>
      <c r="G162" s="178" t="s">
        <v>19</v>
      </c>
      <c r="H162" s="859"/>
      <c r="I162" s="1574">
        <f>+ROUNDUP(H162*E162,0)</f>
        <v>0</v>
      </c>
      <c r="J162" s="1501"/>
      <c r="K162" s="1421">
        <f t="shared" si="13"/>
        <v>0</v>
      </c>
      <c r="L162" s="794" t="s">
        <v>1515</v>
      </c>
      <c r="M162" s="683"/>
    </row>
    <row r="163" spans="1:13" s="684" customFormat="1" ht="12" customHeight="1">
      <c r="A163" s="165" t="s">
        <v>1661</v>
      </c>
      <c r="B163" s="63" t="s">
        <v>1509</v>
      </c>
      <c r="C163" s="32"/>
      <c r="D163" s="173" t="s">
        <v>1665</v>
      </c>
      <c r="E163" s="178">
        <v>1</v>
      </c>
      <c r="F163" s="818" t="s">
        <v>19</v>
      </c>
      <c r="G163" s="178" t="s">
        <v>19</v>
      </c>
      <c r="H163" s="859"/>
      <c r="I163" s="1574">
        <f>+ROUNDUP(H163*E163,0)</f>
        <v>0</v>
      </c>
      <c r="J163" s="1501"/>
      <c r="K163" s="1421">
        <f t="shared" si="13"/>
        <v>0</v>
      </c>
      <c r="L163" s="713"/>
      <c r="M163" s="683"/>
    </row>
    <row r="164" spans="1:13" s="684" customFormat="1" ht="12" customHeight="1">
      <c r="A164" s="165" t="s">
        <v>1314</v>
      </c>
      <c r="B164" s="63" t="s">
        <v>338</v>
      </c>
      <c r="C164" s="385"/>
      <c r="D164" s="173" t="s">
        <v>1289</v>
      </c>
      <c r="E164" s="178">
        <v>1</v>
      </c>
      <c r="F164" s="581" t="s">
        <v>339</v>
      </c>
      <c r="G164" s="852" t="s">
        <v>339</v>
      </c>
      <c r="H164" s="859"/>
      <c r="I164" s="1574">
        <f>+ROUNDUP(H164*E164,0)</f>
        <v>0</v>
      </c>
      <c r="J164" s="1501"/>
      <c r="K164" s="1421">
        <f t="shared" si="13"/>
        <v>0</v>
      </c>
      <c r="L164" s="575"/>
      <c r="M164" s="683"/>
    </row>
    <row r="165" spans="1:13" s="684" customFormat="1" ht="12" customHeight="1">
      <c r="A165" s="165"/>
      <c r="B165" s="75" t="s">
        <v>1568</v>
      </c>
      <c r="C165" s="455"/>
      <c r="D165" s="410"/>
      <c r="E165" s="172"/>
      <c r="F165" s="513"/>
      <c r="G165" s="172"/>
      <c r="H165" s="878"/>
      <c r="I165" s="1616"/>
      <c r="J165" s="1538"/>
      <c r="K165" s="1466"/>
      <c r="L165" s="878"/>
      <c r="M165" s="683"/>
    </row>
    <row r="166" spans="1:13" s="684" customFormat="1" ht="12" customHeight="1">
      <c r="A166" s="136" t="s">
        <v>679</v>
      </c>
      <c r="B166" s="189" t="s">
        <v>468</v>
      </c>
      <c r="C166" s="390" t="s">
        <v>1516</v>
      </c>
      <c r="D166" s="1084" t="s">
        <v>528</v>
      </c>
      <c r="E166" s="178">
        <v>2</v>
      </c>
      <c r="F166" s="1004" t="str">
        <f>IF(G166="m","500",IF(G166="Día","Día","500 m / Día"))</f>
        <v>500 m / Día</v>
      </c>
      <c r="G166" s="852" t="s">
        <v>1866</v>
      </c>
      <c r="H166" s="859"/>
      <c r="I166" s="1565">
        <f>IF(G166="Día",H166*E166,IF(G166="m",ROUNDUP(H166/F166,0)*E166,IF(AND(G166="m / Día",H166=""),0,"¿UNIDADES?")))</f>
        <v>0</v>
      </c>
      <c r="J166" s="1486"/>
      <c r="K166" s="1421">
        <f>+I166*J166</f>
        <v>0</v>
      </c>
      <c r="L166" s="894" t="s">
        <v>1806</v>
      </c>
      <c r="M166" s="683"/>
    </row>
    <row r="167" spans="1:13" s="684" customFormat="1" ht="12" customHeight="1">
      <c r="A167" s="452" t="s">
        <v>1315</v>
      </c>
      <c r="B167" s="383" t="s">
        <v>331</v>
      </c>
      <c r="C167" s="171"/>
      <c r="D167" s="173" t="s">
        <v>1293</v>
      </c>
      <c r="E167" s="414">
        <v>3</v>
      </c>
      <c r="F167" s="1004" t="str">
        <f>IF(G167="m","500",IF(G167="Día","Día","500 m / Día"))</f>
        <v>500 m / Día</v>
      </c>
      <c r="G167" s="852" t="s">
        <v>1866</v>
      </c>
      <c r="H167" s="859"/>
      <c r="I167" s="1565">
        <f>IF(G167="Día",H167*E167,IF(G167="m",ROUNDUP(H167/F167,0)*E167,IF(AND(G167="m / Día",H167=""),0,"¿UNIDADES?")))</f>
        <v>0</v>
      </c>
      <c r="J167" s="1486"/>
      <c r="K167" s="1421">
        <f>+I167*J167</f>
        <v>0</v>
      </c>
      <c r="L167" s="575"/>
      <c r="M167" s="683"/>
    </row>
    <row r="168" spans="1:13" s="684" customFormat="1" ht="12" customHeight="1">
      <c r="A168" s="165" t="s">
        <v>1311</v>
      </c>
      <c r="B168" s="63" t="s">
        <v>1210</v>
      </c>
      <c r="C168" s="390" t="s">
        <v>1516</v>
      </c>
      <c r="D168" s="173" t="s">
        <v>1336</v>
      </c>
      <c r="E168" s="178">
        <v>1</v>
      </c>
      <c r="F168" s="1036">
        <v>5000</v>
      </c>
      <c r="G168" s="178" t="s">
        <v>1838</v>
      </c>
      <c r="H168" s="859"/>
      <c r="I168" s="1566">
        <f>+ROUNDUP(H168/F168,0)*E168</f>
        <v>0</v>
      </c>
      <c r="J168" s="1500"/>
      <c r="K168" s="1421">
        <f>+I168*J168</f>
        <v>0</v>
      </c>
      <c r="L168" s="713" t="s">
        <v>1517</v>
      </c>
      <c r="M168" s="683"/>
    </row>
    <row r="169" spans="1:13" s="684" customFormat="1" ht="12" customHeight="1">
      <c r="A169" s="165"/>
      <c r="B169" s="75" t="s">
        <v>1569</v>
      </c>
      <c r="C169" s="455"/>
      <c r="D169" s="410"/>
      <c r="E169" s="172"/>
      <c r="F169" s="513"/>
      <c r="G169" s="172"/>
      <c r="H169" s="878"/>
      <c r="I169" s="1616"/>
      <c r="J169" s="1538"/>
      <c r="K169" s="1466"/>
      <c r="L169" s="878"/>
      <c r="M169" s="683"/>
    </row>
    <row r="170" spans="1:13" s="717" customFormat="1" ht="12" customHeight="1">
      <c r="A170" s="165">
        <v>7204</v>
      </c>
      <c r="B170" s="383" t="s">
        <v>1512</v>
      </c>
      <c r="C170" s="719"/>
      <c r="D170" s="173" t="s">
        <v>1513</v>
      </c>
      <c r="E170" s="178">
        <v>1</v>
      </c>
      <c r="F170" s="1004" t="str">
        <f>IF(G170="m","500",IF(G170="Día","Día","500 m / Día"))</f>
        <v>500 m / Día</v>
      </c>
      <c r="G170" s="852" t="s">
        <v>1866</v>
      </c>
      <c r="H170" s="859"/>
      <c r="I170" s="1565">
        <f>IF(G170="Día",H170*E170,IF(G170="m",ROUNDUP(H170/F170,0)*E170,IF(AND(G170="m / Día",H170=""),0,"¿UNIDADES?")))</f>
        <v>0</v>
      </c>
      <c r="J170" s="1486"/>
      <c r="K170" s="1421">
        <f>+I170*J170</f>
        <v>0</v>
      </c>
      <c r="L170" s="713"/>
      <c r="M170" s="718"/>
    </row>
    <row r="171" spans="1:12" ht="12" customHeight="1">
      <c r="A171" s="19"/>
      <c r="B171" s="694" t="s">
        <v>1534</v>
      </c>
      <c r="C171" s="695"/>
      <c r="D171" s="696"/>
      <c r="E171" s="178"/>
      <c r="F171" s="581"/>
      <c r="G171" s="178"/>
      <c r="H171" s="859"/>
      <c r="I171" s="1599"/>
      <c r="J171" s="1486"/>
      <c r="K171" s="1426"/>
      <c r="L171" s="642"/>
    </row>
    <row r="172" spans="1:12" ht="12" customHeight="1">
      <c r="A172" s="228" t="s">
        <v>1090</v>
      </c>
      <c r="B172" s="20" t="s">
        <v>1523</v>
      </c>
      <c r="C172" s="46"/>
      <c r="D172" s="1085"/>
      <c r="E172" s="414">
        <v>1</v>
      </c>
      <c r="F172" s="497" t="s">
        <v>286</v>
      </c>
      <c r="G172" s="414" t="s">
        <v>286</v>
      </c>
      <c r="H172" s="863"/>
      <c r="I172" s="1574">
        <f>+ROUNDUP(H172*E172,0)</f>
        <v>0</v>
      </c>
      <c r="J172" s="1501"/>
      <c r="K172" s="1421">
        <f>+I172*J172</f>
        <v>0</v>
      </c>
      <c r="L172" s="642"/>
    </row>
    <row r="173" spans="1:12" ht="12" customHeight="1">
      <c r="A173" s="19">
        <v>2000</v>
      </c>
      <c r="B173" s="697" t="s">
        <v>457</v>
      </c>
      <c r="C173" s="704"/>
      <c r="D173" s="696" t="s">
        <v>531</v>
      </c>
      <c r="E173" s="178">
        <v>1</v>
      </c>
      <c r="F173" s="581" t="s">
        <v>286</v>
      </c>
      <c r="G173" s="178" t="s">
        <v>286</v>
      </c>
      <c r="H173" s="859"/>
      <c r="I173" s="1574">
        <f>+ROUNDUP(H173*E173,0)</f>
        <v>0</v>
      </c>
      <c r="J173" s="1501"/>
      <c r="K173" s="1421">
        <f>+I173*J173</f>
        <v>0</v>
      </c>
      <c r="L173" s="642"/>
    </row>
    <row r="174" spans="1:12" ht="12" customHeight="1">
      <c r="A174" s="19"/>
      <c r="B174" s="698" t="s">
        <v>1535</v>
      </c>
      <c r="C174" s="699"/>
      <c r="D174" s="696"/>
      <c r="E174" s="178"/>
      <c r="F174" s="581"/>
      <c r="G174" s="178"/>
      <c r="H174" s="859"/>
      <c r="I174" s="1599"/>
      <c r="J174" s="1486"/>
      <c r="K174" s="1426"/>
      <c r="L174" s="642"/>
    </row>
    <row r="175" spans="1:12" s="706" customFormat="1" ht="24" customHeight="1">
      <c r="A175" s="441" t="s">
        <v>714</v>
      </c>
      <c r="B175" s="438" t="s">
        <v>1748</v>
      </c>
      <c r="C175" s="436"/>
      <c r="D175" s="1084" t="s">
        <v>83</v>
      </c>
      <c r="E175" s="872">
        <v>1</v>
      </c>
      <c r="F175" s="1045">
        <v>1000</v>
      </c>
      <c r="G175" s="24" t="s">
        <v>1847</v>
      </c>
      <c r="H175" s="1073"/>
      <c r="I175" s="1566">
        <f>+ROUNDUP(H175/F175,0)*E175</f>
        <v>0</v>
      </c>
      <c r="J175" s="1500"/>
      <c r="K175" s="1421">
        <f aca="true" t="shared" si="14" ref="K175:K183">+I175*J175</f>
        <v>0</v>
      </c>
      <c r="L175" s="705"/>
    </row>
    <row r="176" spans="1:12" s="706" customFormat="1" ht="24" customHeight="1">
      <c r="A176" s="441" t="s">
        <v>1663</v>
      </c>
      <c r="B176" s="438" t="s">
        <v>84</v>
      </c>
      <c r="C176" s="436"/>
      <c r="D176" s="1084" t="s">
        <v>85</v>
      </c>
      <c r="E176" s="872">
        <v>1</v>
      </c>
      <c r="F176" s="1045">
        <v>1000</v>
      </c>
      <c r="G176" s="24" t="s">
        <v>1847</v>
      </c>
      <c r="H176" s="1073"/>
      <c r="I176" s="1566">
        <f>+ROUNDUP(H176/F176,0)*E176</f>
        <v>0</v>
      </c>
      <c r="J176" s="1500"/>
      <c r="K176" s="1421">
        <f t="shared" si="14"/>
        <v>0</v>
      </c>
      <c r="L176" s="705"/>
    </row>
    <row r="177" spans="1:12" s="706" customFormat="1" ht="24" customHeight="1">
      <c r="A177" s="441">
        <v>2157</v>
      </c>
      <c r="B177" s="438" t="s">
        <v>86</v>
      </c>
      <c r="C177" s="436"/>
      <c r="D177" s="1084" t="s">
        <v>1664</v>
      </c>
      <c r="E177" s="872">
        <v>1</v>
      </c>
      <c r="F177" s="1045">
        <v>1000</v>
      </c>
      <c r="G177" s="24" t="s">
        <v>1847</v>
      </c>
      <c r="H177" s="1073"/>
      <c r="I177" s="1566">
        <f>+ROUNDUP(H177/F177,0)*E177</f>
        <v>0</v>
      </c>
      <c r="J177" s="1500"/>
      <c r="K177" s="1421">
        <f t="shared" si="14"/>
        <v>0</v>
      </c>
      <c r="L177" s="705"/>
    </row>
    <row r="178" spans="1:12" ht="36" customHeight="1">
      <c r="A178" s="19" t="s">
        <v>774</v>
      </c>
      <c r="B178" s="20" t="s">
        <v>388</v>
      </c>
      <c r="C178" s="46"/>
      <c r="D178" s="1085" t="s">
        <v>1688</v>
      </c>
      <c r="E178" s="852">
        <v>1</v>
      </c>
      <c r="F178" s="1045">
        <v>1000</v>
      </c>
      <c r="G178" s="24" t="s">
        <v>1847</v>
      </c>
      <c r="H178" s="881"/>
      <c r="I178" s="1566">
        <f>+ROUNDUP(H178/F178,0)*E178</f>
        <v>0</v>
      </c>
      <c r="J178" s="1500"/>
      <c r="K178" s="1421">
        <f t="shared" si="14"/>
        <v>0</v>
      </c>
      <c r="L178" s="642"/>
    </row>
    <row r="179" spans="1:12" ht="12" customHeight="1">
      <c r="A179" s="19" t="s">
        <v>925</v>
      </c>
      <c r="B179" s="20" t="s">
        <v>81</v>
      </c>
      <c r="C179" s="46" t="s">
        <v>301</v>
      </c>
      <c r="D179" s="1085" t="s">
        <v>464</v>
      </c>
      <c r="E179" s="852">
        <v>1</v>
      </c>
      <c r="F179" s="1039">
        <v>1000</v>
      </c>
      <c r="G179" s="24" t="s">
        <v>1847</v>
      </c>
      <c r="H179" s="881"/>
      <c r="I179" s="1566">
        <f>+ROUNDUP(H179/F179,0)*E179</f>
        <v>0</v>
      </c>
      <c r="J179" s="1500"/>
      <c r="K179" s="1421">
        <f t="shared" si="14"/>
        <v>0</v>
      </c>
      <c r="L179" s="642" t="s">
        <v>87</v>
      </c>
    </row>
    <row r="180" spans="1:12" ht="24" customHeight="1">
      <c r="A180" s="136" t="s">
        <v>965</v>
      </c>
      <c r="B180" s="20" t="s">
        <v>378</v>
      </c>
      <c r="C180" s="46" t="s">
        <v>301</v>
      </c>
      <c r="D180" s="1085" t="s">
        <v>379</v>
      </c>
      <c r="E180" s="852">
        <v>1</v>
      </c>
      <c r="F180" s="581" t="s">
        <v>261</v>
      </c>
      <c r="G180" s="852" t="s">
        <v>261</v>
      </c>
      <c r="H180" s="881"/>
      <c r="I180" s="1574">
        <f>+ROUNDUP(H180*E180,0)</f>
        <v>0</v>
      </c>
      <c r="J180" s="1501"/>
      <c r="K180" s="1421">
        <f t="shared" si="14"/>
        <v>0</v>
      </c>
      <c r="L180" s="620" t="s">
        <v>88</v>
      </c>
    </row>
    <row r="181" spans="1:12" ht="24" customHeight="1">
      <c r="A181" s="19" t="s">
        <v>695</v>
      </c>
      <c r="B181" s="20" t="s">
        <v>89</v>
      </c>
      <c r="C181" s="46" t="s">
        <v>301</v>
      </c>
      <c r="D181" s="1085" t="s">
        <v>1666</v>
      </c>
      <c r="E181" s="852">
        <v>1</v>
      </c>
      <c r="F181" s="581" t="s">
        <v>261</v>
      </c>
      <c r="G181" s="852" t="s">
        <v>261</v>
      </c>
      <c r="H181" s="881"/>
      <c r="I181" s="1574">
        <f>+ROUNDUP(H181*E181,0)</f>
        <v>0</v>
      </c>
      <c r="J181" s="1501"/>
      <c r="K181" s="1421">
        <f t="shared" si="14"/>
        <v>0</v>
      </c>
      <c r="L181" s="620" t="s">
        <v>90</v>
      </c>
    </row>
    <row r="182" spans="1:12" ht="24" customHeight="1">
      <c r="A182" s="19" t="s">
        <v>734</v>
      </c>
      <c r="B182" s="20" t="s">
        <v>91</v>
      </c>
      <c r="C182" s="46" t="s">
        <v>301</v>
      </c>
      <c r="D182" s="1085" t="s">
        <v>92</v>
      </c>
      <c r="E182" s="852">
        <v>1</v>
      </c>
      <c r="F182" s="581" t="s">
        <v>261</v>
      </c>
      <c r="G182" s="852" t="s">
        <v>261</v>
      </c>
      <c r="H182" s="881"/>
      <c r="I182" s="1574">
        <f>+ROUNDUP(H182*E182,0)</f>
        <v>0</v>
      </c>
      <c r="J182" s="1501"/>
      <c r="K182" s="1421">
        <f t="shared" si="14"/>
        <v>0</v>
      </c>
      <c r="L182" s="620" t="s">
        <v>90</v>
      </c>
    </row>
    <row r="183" spans="1:12" ht="12" customHeight="1">
      <c r="A183" s="19" t="s">
        <v>1662</v>
      </c>
      <c r="B183" s="20" t="s">
        <v>93</v>
      </c>
      <c r="C183" s="46" t="s">
        <v>301</v>
      </c>
      <c r="D183" s="1085" t="s">
        <v>94</v>
      </c>
      <c r="E183" s="852"/>
      <c r="F183" s="581" t="s">
        <v>261</v>
      </c>
      <c r="G183" s="852" t="s">
        <v>261</v>
      </c>
      <c r="H183" s="881"/>
      <c r="I183" s="1574">
        <f>+ROUNDUP(H183*E183,0)</f>
        <v>0</v>
      </c>
      <c r="J183" s="1501"/>
      <c r="K183" s="1421">
        <f t="shared" si="14"/>
        <v>0</v>
      </c>
      <c r="L183" s="620" t="s">
        <v>95</v>
      </c>
    </row>
    <row r="184" spans="1:12" ht="12" customHeight="1">
      <c r="A184" s="19"/>
      <c r="B184" s="123" t="s">
        <v>1536</v>
      </c>
      <c r="C184" s="236"/>
      <c r="D184" s="731"/>
      <c r="E184" s="23"/>
      <c r="F184" s="1001"/>
      <c r="G184" s="23"/>
      <c r="H184" s="835"/>
      <c r="I184" s="1565"/>
      <c r="J184" s="1483"/>
      <c r="K184" s="1425"/>
      <c r="L184" s="896"/>
    </row>
    <row r="185" spans="1:12" ht="12" customHeight="1">
      <c r="A185" s="19"/>
      <c r="B185" s="123" t="s">
        <v>1537</v>
      </c>
      <c r="C185" s="124"/>
      <c r="D185" s="83"/>
      <c r="E185" s="23"/>
      <c r="F185" s="1001"/>
      <c r="G185" s="23"/>
      <c r="H185" s="835"/>
      <c r="I185" s="1565"/>
      <c r="J185" s="1483"/>
      <c r="K185" s="1425"/>
      <c r="L185" s="159"/>
    </row>
    <row r="186" spans="1:12" ht="48" customHeight="1">
      <c r="A186" s="74" t="s">
        <v>1687</v>
      </c>
      <c r="B186" s="226" t="s">
        <v>1618</v>
      </c>
      <c r="C186" s="21"/>
      <c r="D186" s="173" t="s">
        <v>1619</v>
      </c>
      <c r="E186" s="23">
        <v>1</v>
      </c>
      <c r="F186" s="1001" t="s">
        <v>14</v>
      </c>
      <c r="G186" s="23" t="s">
        <v>14</v>
      </c>
      <c r="H186" s="835"/>
      <c r="I186" s="1574">
        <f>+ROUNDUP(H186*E186,0)</f>
        <v>0</v>
      </c>
      <c r="J186" s="1501"/>
      <c r="K186" s="1421">
        <f>+I186*J186</f>
        <v>0</v>
      </c>
      <c r="L186" s="159"/>
    </row>
    <row r="187" spans="1:12" ht="36" customHeight="1">
      <c r="A187" s="19" t="s">
        <v>875</v>
      </c>
      <c r="B187" s="700" t="s">
        <v>1620</v>
      </c>
      <c r="C187" s="701"/>
      <c r="D187" s="173" t="s">
        <v>1621</v>
      </c>
      <c r="E187" s="23">
        <v>1</v>
      </c>
      <c r="F187" s="1001" t="s">
        <v>14</v>
      </c>
      <c r="G187" s="23" t="s">
        <v>14</v>
      </c>
      <c r="H187" s="835"/>
      <c r="I187" s="1574">
        <f>+ROUNDUP(H187*E187,0)</f>
        <v>0</v>
      </c>
      <c r="J187" s="1501"/>
      <c r="K187" s="1421">
        <f>+I187*J187</f>
        <v>0</v>
      </c>
      <c r="L187" s="159"/>
    </row>
    <row r="188" spans="1:12" ht="36" customHeight="1">
      <c r="A188" s="441">
        <v>5012</v>
      </c>
      <c r="B188" s="700" t="s">
        <v>96</v>
      </c>
      <c r="C188" s="701"/>
      <c r="D188" s="173" t="s">
        <v>1621</v>
      </c>
      <c r="E188" s="23">
        <v>1</v>
      </c>
      <c r="F188" s="1001" t="s">
        <v>14</v>
      </c>
      <c r="G188" s="23" t="s">
        <v>14</v>
      </c>
      <c r="H188" s="835"/>
      <c r="I188" s="1574">
        <f>+ROUNDUP(H188*E188,0)</f>
        <v>0</v>
      </c>
      <c r="J188" s="1501"/>
      <c r="K188" s="1421">
        <f>+I188*J188</f>
        <v>0</v>
      </c>
      <c r="L188" s="159"/>
    </row>
    <row r="189" spans="1:12" ht="24" customHeight="1">
      <c r="A189" s="441">
        <v>5107</v>
      </c>
      <c r="B189" s="226" t="s">
        <v>1622</v>
      </c>
      <c r="C189" s="21"/>
      <c r="D189" s="173" t="s">
        <v>310</v>
      </c>
      <c r="E189" s="23">
        <v>1</v>
      </c>
      <c r="F189" s="1089">
        <v>2000</v>
      </c>
      <c r="G189" s="23" t="s">
        <v>1838</v>
      </c>
      <c r="H189" s="835"/>
      <c r="I189" s="1566">
        <f>+ROUNDUP(H189/F189,0)*E189</f>
        <v>0</v>
      </c>
      <c r="J189" s="1500"/>
      <c r="K189" s="1421">
        <f>+I189*J189</f>
        <v>0</v>
      </c>
      <c r="L189" s="159"/>
    </row>
    <row r="190" spans="1:12" ht="12" customHeight="1">
      <c r="A190" s="19"/>
      <c r="B190" s="170" t="s">
        <v>1595</v>
      </c>
      <c r="C190" s="455"/>
      <c r="D190" s="456"/>
      <c r="E190" s="457"/>
      <c r="F190" s="1047"/>
      <c r="G190" s="457"/>
      <c r="H190" s="830"/>
      <c r="I190" s="1600"/>
      <c r="J190" s="1523"/>
      <c r="K190" s="1448"/>
      <c r="L190" s="664"/>
    </row>
    <row r="191" spans="1:12" ht="12" customHeight="1">
      <c r="A191" s="19"/>
      <c r="B191" s="123" t="s">
        <v>1596</v>
      </c>
      <c r="C191" s="455"/>
      <c r="D191" s="456"/>
      <c r="E191" s="457"/>
      <c r="F191" s="1047"/>
      <c r="G191" s="457"/>
      <c r="H191" s="830"/>
      <c r="I191" s="1600"/>
      <c r="J191" s="1523"/>
      <c r="K191" s="1448"/>
      <c r="L191" s="664"/>
    </row>
    <row r="192" spans="1:12" ht="24" customHeight="1">
      <c r="A192" s="756">
        <v>5052</v>
      </c>
      <c r="B192" s="757" t="s">
        <v>1503</v>
      </c>
      <c r="C192" s="758"/>
      <c r="D192" s="759" t="s">
        <v>1504</v>
      </c>
      <c r="E192" s="760">
        <v>1</v>
      </c>
      <c r="F192" s="1092" t="s">
        <v>549</v>
      </c>
      <c r="G192" s="760" t="s">
        <v>549</v>
      </c>
      <c r="H192" s="1098"/>
      <c r="I192" s="1574">
        <f>+ROUNDUP(H192*E192,0)</f>
        <v>0</v>
      </c>
      <c r="J192" s="1501"/>
      <c r="K192" s="1421">
        <f>+I192*J192</f>
        <v>0</v>
      </c>
      <c r="L192" s="761"/>
    </row>
    <row r="193" spans="1:12" ht="24" customHeight="1">
      <c r="A193" s="756">
        <v>5051</v>
      </c>
      <c r="B193" s="762" t="s">
        <v>453</v>
      </c>
      <c r="C193" s="763" t="s">
        <v>301</v>
      </c>
      <c r="D193" s="764" t="s">
        <v>1598</v>
      </c>
      <c r="E193" s="766">
        <v>1</v>
      </c>
      <c r="F193" s="1093" t="s">
        <v>1505</v>
      </c>
      <c r="G193" s="766" t="s">
        <v>1505</v>
      </c>
      <c r="H193" s="1099"/>
      <c r="I193" s="1574">
        <f>+ROUNDUP(H193*E193,0)</f>
        <v>0</v>
      </c>
      <c r="J193" s="1501"/>
      <c r="K193" s="1421">
        <f>+I193*J193</f>
        <v>0</v>
      </c>
      <c r="L193" s="793" t="s">
        <v>1803</v>
      </c>
    </row>
    <row r="194" spans="1:12" s="156" customFormat="1" ht="12" customHeight="1">
      <c r="A194" s="756">
        <v>5007</v>
      </c>
      <c r="B194" s="762" t="s">
        <v>97</v>
      </c>
      <c r="C194" s="763"/>
      <c r="D194" s="764"/>
      <c r="E194" s="766"/>
      <c r="F194" s="1093"/>
      <c r="G194" s="766"/>
      <c r="H194" s="1099"/>
      <c r="I194" s="1625"/>
      <c r="J194" s="1553"/>
      <c r="K194" s="1475"/>
      <c r="L194" s="767"/>
    </row>
    <row r="195" spans="1:12" s="156" customFormat="1" ht="12" customHeight="1">
      <c r="A195" s="756"/>
      <c r="B195" s="768" t="s">
        <v>1597</v>
      </c>
      <c r="C195" s="763"/>
      <c r="D195" s="764"/>
      <c r="E195" s="766"/>
      <c r="F195" s="1093"/>
      <c r="G195" s="766"/>
      <c r="H195" s="1099"/>
      <c r="I195" s="1625"/>
      <c r="J195" s="1553"/>
      <c r="K195" s="1475"/>
      <c r="L195" s="767"/>
    </row>
    <row r="196" spans="1:12" ht="36" customHeight="1">
      <c r="A196" s="756">
        <v>5054</v>
      </c>
      <c r="B196" s="769" t="s">
        <v>1599</v>
      </c>
      <c r="C196" s="765" t="s">
        <v>301</v>
      </c>
      <c r="D196" s="770" t="s">
        <v>1361</v>
      </c>
      <c r="E196" s="766">
        <v>1</v>
      </c>
      <c r="F196" s="1094">
        <v>1</v>
      </c>
      <c r="G196" s="766" t="s">
        <v>551</v>
      </c>
      <c r="H196" s="1099"/>
      <c r="I196" s="1574">
        <f>+ROUNDUP(H196*E196,0)</f>
        <v>0</v>
      </c>
      <c r="J196" s="1501"/>
      <c r="K196" s="1421">
        <f>+I196*J196</f>
        <v>0</v>
      </c>
      <c r="L196" s="767" t="s">
        <v>834</v>
      </c>
    </row>
    <row r="197" spans="1:12" ht="24" customHeight="1">
      <c r="A197" s="756">
        <v>5053</v>
      </c>
      <c r="B197" s="769" t="s">
        <v>836</v>
      </c>
      <c r="C197" s="765"/>
      <c r="D197" s="771" t="s">
        <v>545</v>
      </c>
      <c r="E197" s="766">
        <v>1</v>
      </c>
      <c r="F197" s="1094" t="s">
        <v>835</v>
      </c>
      <c r="G197" s="1105" t="s">
        <v>835</v>
      </c>
      <c r="H197" s="1099"/>
      <c r="I197" s="1574">
        <f>+ROUNDUP(H197*E197,0)</f>
        <v>0</v>
      </c>
      <c r="J197" s="1501"/>
      <c r="K197" s="1421">
        <f>+I197*J197</f>
        <v>0</v>
      </c>
      <c r="L197" s="767"/>
    </row>
    <row r="198" spans="1:12" ht="24" customHeight="1">
      <c r="A198" s="756" t="s">
        <v>1603</v>
      </c>
      <c r="B198" s="757" t="s">
        <v>1506</v>
      </c>
      <c r="C198" s="763" t="s">
        <v>301</v>
      </c>
      <c r="D198" s="764" t="s">
        <v>1507</v>
      </c>
      <c r="E198" s="766">
        <v>1</v>
      </c>
      <c r="F198" s="1094">
        <v>0.1</v>
      </c>
      <c r="G198" s="766"/>
      <c r="H198" s="1099"/>
      <c r="I198" s="1566">
        <f>+ROUNDUP(H198*F198,0)*E198</f>
        <v>0</v>
      </c>
      <c r="J198" s="1501"/>
      <c r="K198" s="1421">
        <f>+I198*J198</f>
        <v>0</v>
      </c>
      <c r="L198" s="1404" t="s">
        <v>1804</v>
      </c>
    </row>
    <row r="199" spans="1:12" ht="36" customHeight="1">
      <c r="A199" s="772" t="s">
        <v>962</v>
      </c>
      <c r="B199" s="757" t="s">
        <v>895</v>
      </c>
      <c r="C199" s="763" t="s">
        <v>301</v>
      </c>
      <c r="D199" s="764" t="s">
        <v>1508</v>
      </c>
      <c r="E199" s="766">
        <v>1</v>
      </c>
      <c r="F199" s="1094">
        <v>0.1</v>
      </c>
      <c r="G199" s="766"/>
      <c r="H199" s="1099"/>
      <c r="I199" s="1566">
        <f>+ROUNDUP(H199*F199,0)*E199</f>
        <v>0</v>
      </c>
      <c r="J199" s="1501"/>
      <c r="K199" s="1421">
        <f>+I199*J199</f>
        <v>0</v>
      </c>
      <c r="L199" s="1404"/>
    </row>
    <row r="200" spans="1:12" ht="36" customHeight="1">
      <c r="A200" s="756">
        <v>5111</v>
      </c>
      <c r="B200" s="757" t="s">
        <v>1623</v>
      </c>
      <c r="C200" s="763" t="s">
        <v>301</v>
      </c>
      <c r="D200" s="764" t="s">
        <v>310</v>
      </c>
      <c r="E200" s="766">
        <v>1</v>
      </c>
      <c r="F200" s="1094">
        <v>0.5</v>
      </c>
      <c r="G200" s="766"/>
      <c r="H200" s="1099"/>
      <c r="I200" s="1566">
        <f>+ROUNDUP(H200*F200,0)*E200</f>
        <v>0</v>
      </c>
      <c r="J200" s="1501"/>
      <c r="K200" s="1421">
        <f>+I200*J200</f>
        <v>0</v>
      </c>
      <c r="L200" s="897" t="s">
        <v>1804</v>
      </c>
    </row>
    <row r="201" spans="1:12" s="152" customFormat="1" ht="12" customHeight="1">
      <c r="A201" s="136"/>
      <c r="B201" s="545" t="s">
        <v>1692</v>
      </c>
      <c r="C201" s="810"/>
      <c r="D201" s="269"/>
      <c r="E201" s="852"/>
      <c r="F201" s="581"/>
      <c r="G201" s="852"/>
      <c r="H201" s="881"/>
      <c r="I201" s="1618"/>
      <c r="J201" s="1542"/>
      <c r="K201" s="1447"/>
      <c r="L201" s="713"/>
    </row>
    <row r="202" spans="1:13" s="142" customFormat="1" ht="84" customHeight="1">
      <c r="A202" s="136">
        <v>3002</v>
      </c>
      <c r="B202" s="119" t="s">
        <v>285</v>
      </c>
      <c r="C202" s="120" t="s">
        <v>301</v>
      </c>
      <c r="D202" s="322" t="s">
        <v>531</v>
      </c>
      <c r="E202" s="23">
        <v>1</v>
      </c>
      <c r="F202" s="1001" t="s">
        <v>261</v>
      </c>
      <c r="G202" s="23" t="s">
        <v>261</v>
      </c>
      <c r="H202" s="835"/>
      <c r="I202" s="1574">
        <f>+ROUNDUP(H202*E202,0)</f>
        <v>0</v>
      </c>
      <c r="J202" s="1501"/>
      <c r="K202" s="1421">
        <f>+I202*J202</f>
        <v>0</v>
      </c>
      <c r="L202" s="159" t="s">
        <v>1831</v>
      </c>
      <c r="M202" s="359"/>
    </row>
    <row r="203" spans="1:13" s="681" customFormat="1" ht="12" customHeight="1">
      <c r="A203" s="721"/>
      <c r="B203" s="732" t="s">
        <v>1693</v>
      </c>
      <c r="C203" s="707"/>
      <c r="D203" s="722"/>
      <c r="E203" s="1087"/>
      <c r="F203" s="1095"/>
      <c r="G203" s="1087"/>
      <c r="H203" s="1100"/>
      <c r="I203" s="1626"/>
      <c r="J203" s="1554"/>
      <c r="K203" s="1476"/>
      <c r="L203" s="898"/>
      <c r="M203" s="682"/>
    </row>
    <row r="204" spans="1:13" s="49" customFormat="1" ht="12" customHeight="1">
      <c r="A204" s="157"/>
      <c r="B204" s="36" t="s">
        <v>1694</v>
      </c>
      <c r="C204" s="37"/>
      <c r="D204" s="38"/>
      <c r="E204" s="40"/>
      <c r="F204" s="164"/>
      <c r="G204" s="40"/>
      <c r="H204" s="82"/>
      <c r="I204" s="1576"/>
      <c r="J204" s="1478"/>
      <c r="K204" s="1422"/>
      <c r="L204" s="619"/>
      <c r="M204" s="359"/>
    </row>
    <row r="205" spans="1:13" s="49" customFormat="1" ht="36" customHeight="1">
      <c r="A205" s="157"/>
      <c r="B205" s="77" t="s">
        <v>1695</v>
      </c>
      <c r="C205" s="97" t="s">
        <v>301</v>
      </c>
      <c r="D205" s="78"/>
      <c r="E205" s="96"/>
      <c r="F205" s="1010"/>
      <c r="G205" s="96"/>
      <c r="H205" s="831"/>
      <c r="I205" s="1592"/>
      <c r="J205" s="1517"/>
      <c r="K205" s="1434"/>
      <c r="L205" s="774" t="s">
        <v>790</v>
      </c>
      <c r="M205" s="359"/>
    </row>
    <row r="206" spans="1:13" s="49" customFormat="1" ht="24" customHeight="1">
      <c r="A206" s="228" t="s">
        <v>1090</v>
      </c>
      <c r="B206" s="259" t="s">
        <v>610</v>
      </c>
      <c r="C206" s="97" t="s">
        <v>301</v>
      </c>
      <c r="D206" s="78"/>
      <c r="E206" s="24">
        <v>1</v>
      </c>
      <c r="F206" s="109" t="s">
        <v>261</v>
      </c>
      <c r="G206" s="24" t="s">
        <v>261</v>
      </c>
      <c r="H206" s="81"/>
      <c r="I206" s="1574">
        <f aca="true" t="shared" si="15" ref="I206:I219">+ROUNDUP(H206*E206,0)</f>
        <v>0</v>
      </c>
      <c r="J206" s="1501"/>
      <c r="K206" s="1421">
        <f aca="true" t="shared" si="16" ref="K206:K219">+I206*J206</f>
        <v>0</v>
      </c>
      <c r="L206" s="620" t="s">
        <v>791</v>
      </c>
      <c r="M206" s="359"/>
    </row>
    <row r="207" spans="1:13" s="49" customFormat="1" ht="12" customHeight="1">
      <c r="A207" s="157" t="s">
        <v>714</v>
      </c>
      <c r="B207" s="172" t="s">
        <v>365</v>
      </c>
      <c r="C207" s="98"/>
      <c r="D207" s="33" t="s">
        <v>251</v>
      </c>
      <c r="E207" s="24">
        <v>1</v>
      </c>
      <c r="F207" s="109" t="s">
        <v>1458</v>
      </c>
      <c r="G207" s="24" t="s">
        <v>1458</v>
      </c>
      <c r="H207" s="81"/>
      <c r="I207" s="1574">
        <f t="shared" si="15"/>
        <v>0</v>
      </c>
      <c r="J207" s="1501"/>
      <c r="K207" s="1421">
        <f t="shared" si="16"/>
        <v>0</v>
      </c>
      <c r="L207" s="620"/>
      <c r="M207" s="359"/>
    </row>
    <row r="208" spans="1:13" s="49" customFormat="1" ht="24" customHeight="1">
      <c r="A208" s="157" t="s">
        <v>800</v>
      </c>
      <c r="B208" s="172" t="s">
        <v>784</v>
      </c>
      <c r="C208" s="98"/>
      <c r="D208" s="33" t="s">
        <v>1816</v>
      </c>
      <c r="E208" s="24">
        <v>1</v>
      </c>
      <c r="F208" s="109" t="s">
        <v>1458</v>
      </c>
      <c r="G208" s="24" t="s">
        <v>1458</v>
      </c>
      <c r="H208" s="81"/>
      <c r="I208" s="1574">
        <f t="shared" si="15"/>
        <v>0</v>
      </c>
      <c r="J208" s="1501"/>
      <c r="K208" s="1421">
        <f t="shared" si="16"/>
        <v>0</v>
      </c>
      <c r="L208" s="620"/>
      <c r="M208" s="359"/>
    </row>
    <row r="209" spans="1:13" s="49" customFormat="1" ht="12" customHeight="1">
      <c r="A209" s="157" t="s">
        <v>691</v>
      </c>
      <c r="B209" s="172" t="s">
        <v>366</v>
      </c>
      <c r="C209" s="98"/>
      <c r="D209" s="173" t="s">
        <v>253</v>
      </c>
      <c r="E209" s="24">
        <v>1</v>
      </c>
      <c r="F209" s="109" t="s">
        <v>261</v>
      </c>
      <c r="G209" s="24" t="s">
        <v>261</v>
      </c>
      <c r="H209" s="81"/>
      <c r="I209" s="1574">
        <f t="shared" si="15"/>
        <v>0</v>
      </c>
      <c r="J209" s="1501"/>
      <c r="K209" s="1421">
        <f t="shared" si="16"/>
        <v>0</v>
      </c>
      <c r="L209" s="615"/>
      <c r="M209" s="359"/>
    </row>
    <row r="210" spans="1:13" s="49" customFormat="1" ht="12" customHeight="1">
      <c r="A210" s="157" t="s">
        <v>777</v>
      </c>
      <c r="B210" s="172" t="s">
        <v>515</v>
      </c>
      <c r="C210" s="98" t="s">
        <v>301</v>
      </c>
      <c r="D210" s="173" t="s">
        <v>368</v>
      </c>
      <c r="E210" s="24"/>
      <c r="F210" s="109" t="s">
        <v>1458</v>
      </c>
      <c r="G210" s="24" t="s">
        <v>1458</v>
      </c>
      <c r="H210" s="81"/>
      <c r="I210" s="1574">
        <f t="shared" si="15"/>
        <v>0</v>
      </c>
      <c r="J210" s="1501"/>
      <c r="K210" s="1421">
        <f t="shared" si="16"/>
        <v>0</v>
      </c>
      <c r="L210" s="620" t="s">
        <v>369</v>
      </c>
      <c r="M210" s="359"/>
    </row>
    <row r="211" spans="1:13" s="49" customFormat="1" ht="12" customHeight="1">
      <c r="A211" s="157" t="s">
        <v>775</v>
      </c>
      <c r="B211" s="34" t="s">
        <v>808</v>
      </c>
      <c r="C211" s="99"/>
      <c r="D211" s="173" t="s">
        <v>1353</v>
      </c>
      <c r="E211" s="24">
        <v>1</v>
      </c>
      <c r="F211" s="109" t="s">
        <v>1458</v>
      </c>
      <c r="G211" s="24" t="s">
        <v>1458</v>
      </c>
      <c r="H211" s="81"/>
      <c r="I211" s="1574">
        <f t="shared" si="15"/>
        <v>0</v>
      </c>
      <c r="J211" s="1501"/>
      <c r="K211" s="1421">
        <f t="shared" si="16"/>
        <v>0</v>
      </c>
      <c r="L211" s="621"/>
      <c r="M211" s="360"/>
    </row>
    <row r="212" spans="1:13" s="49" customFormat="1" ht="12" customHeight="1">
      <c r="A212" s="157" t="s">
        <v>779</v>
      </c>
      <c r="B212" s="172" t="s">
        <v>371</v>
      </c>
      <c r="C212" s="100"/>
      <c r="D212" s="33" t="s">
        <v>948</v>
      </c>
      <c r="E212" s="101">
        <v>1</v>
      </c>
      <c r="F212" s="1011" t="s">
        <v>261</v>
      </c>
      <c r="G212" s="1018" t="s">
        <v>261</v>
      </c>
      <c r="H212" s="968"/>
      <c r="I212" s="1574">
        <f t="shared" si="15"/>
        <v>0</v>
      </c>
      <c r="J212" s="1501"/>
      <c r="K212" s="1421">
        <f t="shared" si="16"/>
        <v>0</v>
      </c>
      <c r="L212" s="622"/>
      <c r="M212" s="359"/>
    </row>
    <row r="213" spans="1:13" s="49" customFormat="1" ht="12" customHeight="1">
      <c r="A213" s="157" t="s">
        <v>781</v>
      </c>
      <c r="B213" s="172" t="s">
        <v>372</v>
      </c>
      <c r="C213" s="100"/>
      <c r="D213" s="33" t="s">
        <v>952</v>
      </c>
      <c r="E213" s="24">
        <v>1</v>
      </c>
      <c r="F213" s="109" t="s">
        <v>261</v>
      </c>
      <c r="G213" s="24" t="s">
        <v>261</v>
      </c>
      <c r="H213" s="81"/>
      <c r="I213" s="1574">
        <f t="shared" si="15"/>
        <v>0</v>
      </c>
      <c r="J213" s="1501"/>
      <c r="K213" s="1421">
        <f t="shared" si="16"/>
        <v>0</v>
      </c>
      <c r="L213" s="620"/>
      <c r="M213" s="359"/>
    </row>
    <row r="214" spans="1:13" s="49" customFormat="1" ht="12" customHeight="1">
      <c r="A214" s="157" t="s">
        <v>699</v>
      </c>
      <c r="B214" s="312" t="s">
        <v>373</v>
      </c>
      <c r="C214" s="98"/>
      <c r="D214" s="33" t="s">
        <v>1900</v>
      </c>
      <c r="E214" s="24">
        <v>1</v>
      </c>
      <c r="F214" s="109" t="s">
        <v>261</v>
      </c>
      <c r="G214" s="24" t="s">
        <v>261</v>
      </c>
      <c r="H214" s="81"/>
      <c r="I214" s="1574">
        <f t="shared" si="15"/>
        <v>0</v>
      </c>
      <c r="J214" s="1501"/>
      <c r="K214" s="1421">
        <f t="shared" si="16"/>
        <v>0</v>
      </c>
      <c r="L214" s="620"/>
      <c r="M214" s="359"/>
    </row>
    <row r="215" spans="1:13" s="49" customFormat="1" ht="12" customHeight="1">
      <c r="A215" s="157" t="s">
        <v>780</v>
      </c>
      <c r="B215" s="312" t="s">
        <v>374</v>
      </c>
      <c r="C215" s="98"/>
      <c r="D215" s="33" t="s">
        <v>958</v>
      </c>
      <c r="E215" s="24">
        <v>1</v>
      </c>
      <c r="F215" s="109" t="s">
        <v>261</v>
      </c>
      <c r="G215" s="24" t="s">
        <v>261</v>
      </c>
      <c r="H215" s="81"/>
      <c r="I215" s="1574">
        <f t="shared" si="15"/>
        <v>0</v>
      </c>
      <c r="J215" s="1501"/>
      <c r="K215" s="1421">
        <f t="shared" si="16"/>
        <v>0</v>
      </c>
      <c r="L215" s="621"/>
      <c r="M215" s="359"/>
    </row>
    <row r="216" spans="1:13" s="262" customFormat="1" ht="12" customHeight="1">
      <c r="A216" s="260" t="s">
        <v>734</v>
      </c>
      <c r="B216" s="172" t="s">
        <v>375</v>
      </c>
      <c r="C216" s="100" t="s">
        <v>301</v>
      </c>
      <c r="D216" s="33" t="s">
        <v>376</v>
      </c>
      <c r="E216" s="261">
        <v>1</v>
      </c>
      <c r="F216" s="1012" t="s">
        <v>261</v>
      </c>
      <c r="G216" s="1019" t="s">
        <v>261</v>
      </c>
      <c r="H216" s="1101"/>
      <c r="I216" s="1574">
        <f t="shared" si="15"/>
        <v>0</v>
      </c>
      <c r="J216" s="1501"/>
      <c r="K216" s="1421">
        <f t="shared" si="16"/>
        <v>0</v>
      </c>
      <c r="L216" s="620" t="s">
        <v>377</v>
      </c>
      <c r="M216" s="361"/>
    </row>
    <row r="217" spans="1:13" s="49" customFormat="1" ht="24" customHeight="1">
      <c r="A217" s="157" t="s">
        <v>782</v>
      </c>
      <c r="B217" s="20" t="s">
        <v>1439</v>
      </c>
      <c r="C217" s="98" t="s">
        <v>301</v>
      </c>
      <c r="D217" s="33" t="s">
        <v>381</v>
      </c>
      <c r="E217" s="24"/>
      <c r="F217" s="109" t="s">
        <v>261</v>
      </c>
      <c r="G217" s="24" t="s">
        <v>261</v>
      </c>
      <c r="H217" s="81"/>
      <c r="I217" s="1574">
        <f t="shared" si="15"/>
        <v>0</v>
      </c>
      <c r="J217" s="1501"/>
      <c r="K217" s="1421">
        <f t="shared" si="16"/>
        <v>0</v>
      </c>
      <c r="L217" s="774" t="s">
        <v>1575</v>
      </c>
      <c r="M217" s="359"/>
    </row>
    <row r="218" spans="1:13" s="49" customFormat="1" ht="24" customHeight="1">
      <c r="A218" s="157" t="s">
        <v>778</v>
      </c>
      <c r="B218" s="20" t="s">
        <v>382</v>
      </c>
      <c r="C218" s="98" t="s">
        <v>301</v>
      </c>
      <c r="D218" s="423" t="s">
        <v>970</v>
      </c>
      <c r="E218" s="24"/>
      <c r="F218" s="109" t="s">
        <v>261</v>
      </c>
      <c r="G218" s="24" t="s">
        <v>261</v>
      </c>
      <c r="H218" s="81"/>
      <c r="I218" s="1574">
        <f t="shared" si="15"/>
        <v>0</v>
      </c>
      <c r="J218" s="1501"/>
      <c r="K218" s="1421">
        <f t="shared" si="16"/>
        <v>0</v>
      </c>
      <c r="L218" s="774" t="s">
        <v>1805</v>
      </c>
      <c r="M218" s="359"/>
    </row>
    <row r="219" spans="1:13" s="49" customFormat="1" ht="12" customHeight="1">
      <c r="A219" s="157" t="s">
        <v>801</v>
      </c>
      <c r="B219" s="20" t="s">
        <v>786</v>
      </c>
      <c r="C219" s="98" t="s">
        <v>301</v>
      </c>
      <c r="D219" s="33" t="s">
        <v>787</v>
      </c>
      <c r="E219" s="24"/>
      <c r="F219" s="109" t="s">
        <v>261</v>
      </c>
      <c r="G219" s="24" t="s">
        <v>261</v>
      </c>
      <c r="H219" s="81"/>
      <c r="I219" s="1574">
        <f t="shared" si="15"/>
        <v>0</v>
      </c>
      <c r="J219" s="1501"/>
      <c r="K219" s="1421">
        <f t="shared" si="16"/>
        <v>0</v>
      </c>
      <c r="L219" s="620" t="s">
        <v>788</v>
      </c>
      <c r="M219" s="359"/>
    </row>
    <row r="220" spans="1:13" s="49" customFormat="1" ht="60" customHeight="1">
      <c r="A220" s="157"/>
      <c r="B220" s="77" t="s">
        <v>1696</v>
      </c>
      <c r="C220" s="351" t="s">
        <v>301</v>
      </c>
      <c r="D220" s="78"/>
      <c r="E220" s="96"/>
      <c r="F220" s="1010"/>
      <c r="G220" s="96"/>
      <c r="H220" s="831"/>
      <c r="I220" s="1592"/>
      <c r="J220" s="1517"/>
      <c r="K220" s="1434"/>
      <c r="L220" s="774" t="s">
        <v>1577</v>
      </c>
      <c r="M220" s="359"/>
    </row>
    <row r="221" spans="1:13" s="49" customFormat="1" ht="24" customHeight="1">
      <c r="A221" s="228" t="s">
        <v>1090</v>
      </c>
      <c r="B221" s="259" t="s">
        <v>610</v>
      </c>
      <c r="C221" s="97" t="s">
        <v>301</v>
      </c>
      <c r="D221" s="78"/>
      <c r="E221" s="24">
        <v>1</v>
      </c>
      <c r="F221" s="109" t="s">
        <v>261</v>
      </c>
      <c r="G221" s="24" t="s">
        <v>261</v>
      </c>
      <c r="H221" s="81"/>
      <c r="I221" s="1574">
        <f aca="true" t="shared" si="17" ref="I221:I233">+ROUNDUP(H221*E221,0)</f>
        <v>0</v>
      </c>
      <c r="J221" s="1501"/>
      <c r="K221" s="1421">
        <f aca="true" t="shared" si="18" ref="K221:K233">+I221*J221</f>
        <v>0</v>
      </c>
      <c r="L221" s="620" t="s">
        <v>791</v>
      </c>
      <c r="M221" s="359"/>
    </row>
    <row r="222" spans="1:13" s="49" customFormat="1" ht="12" customHeight="1">
      <c r="A222" s="139" t="s">
        <v>773</v>
      </c>
      <c r="B222" s="312" t="s">
        <v>384</v>
      </c>
      <c r="C222" s="98"/>
      <c r="D222" s="33" t="s">
        <v>385</v>
      </c>
      <c r="E222" s="24">
        <v>1</v>
      </c>
      <c r="F222" s="109" t="s">
        <v>1458</v>
      </c>
      <c r="G222" s="24" t="s">
        <v>1458</v>
      </c>
      <c r="H222" s="81"/>
      <c r="I222" s="1574">
        <f t="shared" si="17"/>
        <v>0</v>
      </c>
      <c r="J222" s="1501"/>
      <c r="K222" s="1421">
        <f t="shared" si="18"/>
        <v>0</v>
      </c>
      <c r="L222" s="619"/>
      <c r="M222" s="362"/>
    </row>
    <row r="223" spans="1:13" s="49" customFormat="1" ht="12" customHeight="1">
      <c r="A223" s="157" t="s">
        <v>714</v>
      </c>
      <c r="B223" s="172" t="s">
        <v>365</v>
      </c>
      <c r="C223" s="98" t="s">
        <v>301</v>
      </c>
      <c r="D223" s="33" t="s">
        <v>251</v>
      </c>
      <c r="E223" s="24">
        <v>1</v>
      </c>
      <c r="F223" s="109" t="s">
        <v>1458</v>
      </c>
      <c r="G223" s="24" t="s">
        <v>1458</v>
      </c>
      <c r="H223" s="81"/>
      <c r="I223" s="1574">
        <f t="shared" si="17"/>
        <v>0</v>
      </c>
      <c r="J223" s="1501"/>
      <c r="K223" s="1421">
        <f t="shared" si="18"/>
        <v>0</v>
      </c>
      <c r="L223" s="620" t="s">
        <v>789</v>
      </c>
      <c r="M223" s="362"/>
    </row>
    <row r="224" spans="1:14" s="49" customFormat="1" ht="24" customHeight="1">
      <c r="A224" s="157" t="s">
        <v>800</v>
      </c>
      <c r="B224" s="172" t="s">
        <v>784</v>
      </c>
      <c r="C224" s="98"/>
      <c r="D224" s="33" t="s">
        <v>1816</v>
      </c>
      <c r="E224" s="24">
        <v>1</v>
      </c>
      <c r="F224" s="109" t="s">
        <v>1458</v>
      </c>
      <c r="G224" s="24" t="s">
        <v>1458</v>
      </c>
      <c r="H224" s="81"/>
      <c r="I224" s="1574">
        <f t="shared" si="17"/>
        <v>0</v>
      </c>
      <c r="J224" s="1501"/>
      <c r="K224" s="1421">
        <f t="shared" si="18"/>
        <v>0</v>
      </c>
      <c r="L224" s="620"/>
      <c r="M224" s="359"/>
      <c r="N224" s="315"/>
    </row>
    <row r="225" spans="1:13" s="49" customFormat="1" ht="12" customHeight="1">
      <c r="A225" s="157" t="s">
        <v>779</v>
      </c>
      <c r="B225" s="172" t="s">
        <v>371</v>
      </c>
      <c r="C225" s="1267" t="s">
        <v>301</v>
      </c>
      <c r="D225" s="33" t="s">
        <v>948</v>
      </c>
      <c r="E225" s="101">
        <v>1</v>
      </c>
      <c r="F225" s="1011" t="s">
        <v>261</v>
      </c>
      <c r="G225" s="1018" t="s">
        <v>261</v>
      </c>
      <c r="H225" s="968"/>
      <c r="I225" s="1574">
        <f t="shared" si="17"/>
        <v>0</v>
      </c>
      <c r="J225" s="1501"/>
      <c r="K225" s="1421">
        <f t="shared" si="18"/>
        <v>0</v>
      </c>
      <c r="L225" s="1413" t="s">
        <v>785</v>
      </c>
      <c r="M225" s="359"/>
    </row>
    <row r="226" spans="1:13" s="49" customFormat="1" ht="12" customHeight="1">
      <c r="A226" s="157" t="s">
        <v>781</v>
      </c>
      <c r="B226" s="172" t="s">
        <v>372</v>
      </c>
      <c r="C226" s="1268"/>
      <c r="D226" s="33" t="s">
        <v>952</v>
      </c>
      <c r="E226" s="24">
        <v>1</v>
      </c>
      <c r="F226" s="109" t="s">
        <v>261</v>
      </c>
      <c r="G226" s="24" t="s">
        <v>261</v>
      </c>
      <c r="H226" s="81"/>
      <c r="I226" s="1574">
        <f t="shared" si="17"/>
        <v>0</v>
      </c>
      <c r="J226" s="1501"/>
      <c r="K226" s="1421">
        <f t="shared" si="18"/>
        <v>0</v>
      </c>
      <c r="L226" s="1414"/>
      <c r="M226" s="359"/>
    </row>
    <row r="227" spans="1:13" s="49" customFormat="1" ht="12" customHeight="1">
      <c r="A227" s="157" t="s">
        <v>699</v>
      </c>
      <c r="B227" s="312" t="s">
        <v>373</v>
      </c>
      <c r="C227" s="1269"/>
      <c r="D227" s="33" t="s">
        <v>1900</v>
      </c>
      <c r="E227" s="24">
        <v>1</v>
      </c>
      <c r="F227" s="109" t="s">
        <v>261</v>
      </c>
      <c r="G227" s="24" t="s">
        <v>261</v>
      </c>
      <c r="H227" s="81"/>
      <c r="I227" s="1574">
        <f t="shared" si="17"/>
        <v>0</v>
      </c>
      <c r="J227" s="1501"/>
      <c r="K227" s="1421">
        <f t="shared" si="18"/>
        <v>0</v>
      </c>
      <c r="L227" s="1415"/>
      <c r="M227" s="359"/>
    </row>
    <row r="228" spans="1:13" s="49" customFormat="1" ht="12" customHeight="1">
      <c r="A228" s="157" t="s">
        <v>776</v>
      </c>
      <c r="B228" s="172" t="s">
        <v>386</v>
      </c>
      <c r="C228" s="98"/>
      <c r="D228" s="33" t="s">
        <v>387</v>
      </c>
      <c r="E228" s="24">
        <v>1</v>
      </c>
      <c r="F228" s="109" t="s">
        <v>1458</v>
      </c>
      <c r="G228" s="24" t="s">
        <v>1458</v>
      </c>
      <c r="H228" s="81"/>
      <c r="I228" s="1574">
        <f t="shared" si="17"/>
        <v>0</v>
      </c>
      <c r="J228" s="1501"/>
      <c r="K228" s="1421">
        <f t="shared" si="18"/>
        <v>0</v>
      </c>
      <c r="L228" s="620"/>
      <c r="M228" s="359"/>
    </row>
    <row r="229" spans="1:13" s="49" customFormat="1" ht="12" customHeight="1">
      <c r="A229" s="157" t="s">
        <v>775</v>
      </c>
      <c r="B229" s="34" t="s">
        <v>808</v>
      </c>
      <c r="C229" s="99"/>
      <c r="D229" s="33" t="s">
        <v>1354</v>
      </c>
      <c r="E229" s="23">
        <v>1</v>
      </c>
      <c r="F229" s="109" t="s">
        <v>1458</v>
      </c>
      <c r="G229" s="24" t="s">
        <v>1458</v>
      </c>
      <c r="H229" s="835"/>
      <c r="I229" s="1574">
        <f t="shared" si="17"/>
        <v>0</v>
      </c>
      <c r="J229" s="1501"/>
      <c r="K229" s="1421">
        <f t="shared" si="18"/>
        <v>0</v>
      </c>
      <c r="L229" s="623"/>
      <c r="M229" s="359"/>
    </row>
    <row r="230" spans="1:13" s="49" customFormat="1" ht="12" customHeight="1">
      <c r="A230" s="157" t="s">
        <v>774</v>
      </c>
      <c r="B230" s="312" t="s">
        <v>388</v>
      </c>
      <c r="C230" s="98"/>
      <c r="D230" s="33" t="s">
        <v>252</v>
      </c>
      <c r="E230" s="24">
        <v>1</v>
      </c>
      <c r="F230" s="109" t="s">
        <v>261</v>
      </c>
      <c r="G230" s="24" t="s">
        <v>261</v>
      </c>
      <c r="H230" s="81"/>
      <c r="I230" s="1574">
        <f t="shared" si="17"/>
        <v>0</v>
      </c>
      <c r="J230" s="1501"/>
      <c r="K230" s="1421">
        <f t="shared" si="18"/>
        <v>0</v>
      </c>
      <c r="L230" s="620"/>
      <c r="M230" s="359"/>
    </row>
    <row r="231" spans="1:13" s="49" customFormat="1" ht="24" customHeight="1">
      <c r="A231" s="157" t="s">
        <v>782</v>
      </c>
      <c r="B231" s="20" t="s">
        <v>380</v>
      </c>
      <c r="C231" s="98" t="s">
        <v>301</v>
      </c>
      <c r="D231" s="33" t="s">
        <v>381</v>
      </c>
      <c r="E231" s="24"/>
      <c r="F231" s="109" t="s">
        <v>261</v>
      </c>
      <c r="G231" s="24" t="s">
        <v>261</v>
      </c>
      <c r="H231" s="81"/>
      <c r="I231" s="1574">
        <f t="shared" si="17"/>
        <v>0</v>
      </c>
      <c r="J231" s="1501"/>
      <c r="K231" s="1421">
        <f t="shared" si="18"/>
        <v>0</v>
      </c>
      <c r="L231" s="774" t="s">
        <v>1575</v>
      </c>
      <c r="M231" s="359"/>
    </row>
    <row r="232" spans="1:13" s="49" customFormat="1" ht="24" customHeight="1">
      <c r="A232" s="157" t="s">
        <v>778</v>
      </c>
      <c r="B232" s="20" t="s">
        <v>382</v>
      </c>
      <c r="C232" s="98" t="s">
        <v>301</v>
      </c>
      <c r="D232" s="423" t="s">
        <v>970</v>
      </c>
      <c r="E232" s="24"/>
      <c r="F232" s="109" t="s">
        <v>261</v>
      </c>
      <c r="G232" s="24" t="s">
        <v>261</v>
      </c>
      <c r="H232" s="81"/>
      <c r="I232" s="1574">
        <f t="shared" si="17"/>
        <v>0</v>
      </c>
      <c r="J232" s="1501"/>
      <c r="K232" s="1421">
        <f t="shared" si="18"/>
        <v>0</v>
      </c>
      <c r="L232" s="774" t="s">
        <v>1576</v>
      </c>
      <c r="M232" s="359"/>
    </row>
    <row r="233" spans="1:13" s="49" customFormat="1" ht="36" customHeight="1">
      <c r="A233" s="260" t="s">
        <v>734</v>
      </c>
      <c r="B233" s="172" t="s">
        <v>375</v>
      </c>
      <c r="C233" s="98" t="s">
        <v>301</v>
      </c>
      <c r="D233" s="33" t="s">
        <v>376</v>
      </c>
      <c r="E233" s="101"/>
      <c r="F233" s="1011" t="s">
        <v>261</v>
      </c>
      <c r="G233" s="1018" t="s">
        <v>261</v>
      </c>
      <c r="H233" s="968"/>
      <c r="I233" s="1574">
        <f t="shared" si="17"/>
        <v>0</v>
      </c>
      <c r="J233" s="1501"/>
      <c r="K233" s="1421">
        <f t="shared" si="18"/>
        <v>0</v>
      </c>
      <c r="L233" s="774" t="s">
        <v>389</v>
      </c>
      <c r="M233" s="359"/>
    </row>
    <row r="234" spans="1:13" s="49" customFormat="1" ht="12" customHeight="1">
      <c r="A234" s="157"/>
      <c r="B234" s="65" t="s">
        <v>1697</v>
      </c>
      <c r="C234" s="103"/>
      <c r="D234" s="71"/>
      <c r="E234" s="104"/>
      <c r="F234" s="1013"/>
      <c r="G234" s="104"/>
      <c r="H234" s="664"/>
      <c r="I234" s="1591"/>
      <c r="J234" s="1520"/>
      <c r="K234" s="1435"/>
      <c r="L234" s="26"/>
      <c r="M234" s="359"/>
    </row>
    <row r="235" spans="1:13" s="105" customFormat="1" ht="12" customHeight="1">
      <c r="A235" s="136" t="s">
        <v>667</v>
      </c>
      <c r="B235" s="20" t="s">
        <v>391</v>
      </c>
      <c r="C235" s="1175" t="s">
        <v>301</v>
      </c>
      <c r="D235" s="848" t="s">
        <v>392</v>
      </c>
      <c r="E235" s="424"/>
      <c r="F235" s="109" t="s">
        <v>30</v>
      </c>
      <c r="G235" s="24" t="s">
        <v>30</v>
      </c>
      <c r="H235" s="867"/>
      <c r="I235" s="1574">
        <f aca="true" t="shared" si="19" ref="I235:I240">+ROUNDUP(H235*E235,0)</f>
        <v>0</v>
      </c>
      <c r="J235" s="1501"/>
      <c r="K235" s="1421">
        <f aca="true" t="shared" si="20" ref="K235:K240">+I235*J235</f>
        <v>0</v>
      </c>
      <c r="L235" s="1401" t="s">
        <v>98</v>
      </c>
      <c r="M235" s="362"/>
    </row>
    <row r="236" spans="1:13" s="105" customFormat="1" ht="12" customHeight="1">
      <c r="A236" s="136" t="s">
        <v>668</v>
      </c>
      <c r="B236" s="20" t="s">
        <v>396</v>
      </c>
      <c r="C236" s="1186"/>
      <c r="D236" s="848" t="s">
        <v>397</v>
      </c>
      <c r="E236" s="424"/>
      <c r="F236" s="109" t="s">
        <v>30</v>
      </c>
      <c r="G236" s="24" t="s">
        <v>30</v>
      </c>
      <c r="H236" s="867"/>
      <c r="I236" s="1574">
        <f t="shared" si="19"/>
        <v>0</v>
      </c>
      <c r="J236" s="1501"/>
      <c r="K236" s="1421">
        <f t="shared" si="20"/>
        <v>0</v>
      </c>
      <c r="L236" s="1402"/>
      <c r="M236" s="362"/>
    </row>
    <row r="237" spans="1:13" s="105" customFormat="1" ht="12" customHeight="1">
      <c r="A237" s="136" t="s">
        <v>669</v>
      </c>
      <c r="B237" s="20" t="s">
        <v>398</v>
      </c>
      <c r="C237" s="1186"/>
      <c r="D237" s="849" t="s">
        <v>399</v>
      </c>
      <c r="E237" s="424"/>
      <c r="F237" s="109" t="s">
        <v>30</v>
      </c>
      <c r="G237" s="24" t="s">
        <v>30</v>
      </c>
      <c r="H237" s="867"/>
      <c r="I237" s="1574">
        <f t="shared" si="19"/>
        <v>0</v>
      </c>
      <c r="J237" s="1501"/>
      <c r="K237" s="1421">
        <f t="shared" si="20"/>
        <v>0</v>
      </c>
      <c r="L237" s="1402"/>
      <c r="M237" s="362"/>
    </row>
    <row r="238" spans="1:13" s="105" customFormat="1" ht="12" customHeight="1">
      <c r="A238" s="136" t="s">
        <v>670</v>
      </c>
      <c r="B238" s="20" t="s">
        <v>268</v>
      </c>
      <c r="C238" s="1186"/>
      <c r="D238" s="849" t="s">
        <v>10</v>
      </c>
      <c r="E238" s="424"/>
      <c r="F238" s="109" t="s">
        <v>30</v>
      </c>
      <c r="G238" s="24" t="s">
        <v>30</v>
      </c>
      <c r="H238" s="867"/>
      <c r="I238" s="1574">
        <f t="shared" si="19"/>
        <v>0</v>
      </c>
      <c r="J238" s="1501"/>
      <c r="K238" s="1421">
        <f t="shared" si="20"/>
        <v>0</v>
      </c>
      <c r="L238" s="1402"/>
      <c r="M238" s="362"/>
    </row>
    <row r="239" spans="1:13" s="105" customFormat="1" ht="24" customHeight="1">
      <c r="A239" s="136" t="s">
        <v>671</v>
      </c>
      <c r="B239" s="20" t="s">
        <v>400</v>
      </c>
      <c r="C239" s="1186"/>
      <c r="D239" s="849" t="s">
        <v>401</v>
      </c>
      <c r="E239" s="424"/>
      <c r="F239" s="109" t="s">
        <v>30</v>
      </c>
      <c r="G239" s="24" t="s">
        <v>30</v>
      </c>
      <c r="H239" s="867"/>
      <c r="I239" s="1574">
        <f t="shared" si="19"/>
        <v>0</v>
      </c>
      <c r="J239" s="1501"/>
      <c r="K239" s="1421">
        <f t="shared" si="20"/>
        <v>0</v>
      </c>
      <c r="L239" s="1402"/>
      <c r="M239" s="362"/>
    </row>
    <row r="240" spans="1:13" s="105" customFormat="1" ht="12" customHeight="1">
      <c r="A240" s="136" t="s">
        <v>672</v>
      </c>
      <c r="B240" s="27" t="s">
        <v>402</v>
      </c>
      <c r="C240" s="1176"/>
      <c r="D240" s="849" t="s">
        <v>9</v>
      </c>
      <c r="E240" s="424"/>
      <c r="F240" s="109" t="s">
        <v>30</v>
      </c>
      <c r="G240" s="24" t="s">
        <v>30</v>
      </c>
      <c r="H240" s="867"/>
      <c r="I240" s="1574">
        <f t="shared" si="19"/>
        <v>0</v>
      </c>
      <c r="J240" s="1501"/>
      <c r="K240" s="1421">
        <f t="shared" si="20"/>
        <v>0</v>
      </c>
      <c r="L240" s="1403"/>
      <c r="M240" s="362"/>
    </row>
    <row r="241" spans="1:13" s="49" customFormat="1" ht="12" customHeight="1">
      <c r="A241" s="157"/>
      <c r="B241" s="65" t="s">
        <v>1698</v>
      </c>
      <c r="C241" s="103"/>
      <c r="D241" s="71"/>
      <c r="E241" s="104"/>
      <c r="F241" s="1013"/>
      <c r="G241" s="104"/>
      <c r="H241" s="664"/>
      <c r="I241" s="1591"/>
      <c r="J241" s="1520"/>
      <c r="K241" s="1435"/>
      <c r="L241" s="26"/>
      <c r="M241" s="359"/>
    </row>
    <row r="242" spans="1:13" s="105" customFormat="1" ht="24" customHeight="1">
      <c r="A242" s="228" t="s">
        <v>1090</v>
      </c>
      <c r="B242" s="140" t="s">
        <v>611</v>
      </c>
      <c r="C242" s="143"/>
      <c r="D242" s="279" t="s">
        <v>740</v>
      </c>
      <c r="E242" s="178" t="s">
        <v>395</v>
      </c>
      <c r="F242" s="818" t="s">
        <v>261</v>
      </c>
      <c r="G242" s="178" t="s">
        <v>261</v>
      </c>
      <c r="H242" s="859"/>
      <c r="I242" s="1574">
        <f aca="true" t="shared" si="21" ref="I242:I251">+ROUNDUP(H242*E242,0)</f>
        <v>0</v>
      </c>
      <c r="J242" s="1501"/>
      <c r="K242" s="1421">
        <f aca="true" t="shared" si="22" ref="K242:K251">+I242*J242</f>
        <v>0</v>
      </c>
      <c r="L242" s="575"/>
      <c r="M242" s="362"/>
    </row>
    <row r="243" spans="1:13" s="105" customFormat="1" ht="12" customHeight="1">
      <c r="A243" s="136" t="s">
        <v>656</v>
      </c>
      <c r="B243" s="140" t="s">
        <v>605</v>
      </c>
      <c r="C243" s="1134" t="s">
        <v>301</v>
      </c>
      <c r="D243" s="144" t="s">
        <v>406</v>
      </c>
      <c r="E243" s="23">
        <v>1</v>
      </c>
      <c r="F243" s="1001" t="s">
        <v>14</v>
      </c>
      <c r="G243" s="23" t="s">
        <v>14</v>
      </c>
      <c r="H243" s="835"/>
      <c r="I243" s="1574">
        <f t="shared" si="21"/>
        <v>0</v>
      </c>
      <c r="J243" s="1501"/>
      <c r="K243" s="1421">
        <f t="shared" si="22"/>
        <v>0</v>
      </c>
      <c r="L243" s="1170" t="s">
        <v>1409</v>
      </c>
      <c r="M243" s="363"/>
    </row>
    <row r="244" spans="1:13" s="105" customFormat="1" ht="12" customHeight="1">
      <c r="A244" s="136" t="s">
        <v>657</v>
      </c>
      <c r="B244" s="119" t="s">
        <v>522</v>
      </c>
      <c r="C244" s="1135"/>
      <c r="D244" s="144" t="s">
        <v>404</v>
      </c>
      <c r="E244" s="23"/>
      <c r="F244" s="1001" t="s">
        <v>14</v>
      </c>
      <c r="G244" s="23" t="s">
        <v>14</v>
      </c>
      <c r="H244" s="835"/>
      <c r="I244" s="1574">
        <f t="shared" si="21"/>
        <v>0</v>
      </c>
      <c r="J244" s="1501"/>
      <c r="K244" s="1421">
        <f t="shared" si="22"/>
        <v>0</v>
      </c>
      <c r="L244" s="1171"/>
      <c r="M244" s="363"/>
    </row>
    <row r="245" spans="1:13" s="105" customFormat="1" ht="24" customHeight="1">
      <c r="A245" s="136" t="s">
        <v>658</v>
      </c>
      <c r="B245" s="140" t="s">
        <v>1452</v>
      </c>
      <c r="C245" s="143" t="s">
        <v>616</v>
      </c>
      <c r="D245" s="144" t="s">
        <v>606</v>
      </c>
      <c r="E245" s="23"/>
      <c r="F245" s="1001" t="s">
        <v>14</v>
      </c>
      <c r="G245" s="23" t="s">
        <v>14</v>
      </c>
      <c r="H245" s="835"/>
      <c r="I245" s="1574">
        <f t="shared" si="21"/>
        <v>0</v>
      </c>
      <c r="J245" s="1501"/>
      <c r="K245" s="1421">
        <f t="shared" si="22"/>
        <v>0</v>
      </c>
      <c r="L245" s="1171"/>
      <c r="M245" s="363"/>
    </row>
    <row r="246" spans="1:13" s="105" customFormat="1" ht="24" customHeight="1">
      <c r="A246" s="136" t="s">
        <v>659</v>
      </c>
      <c r="B246" s="140" t="s">
        <v>614</v>
      </c>
      <c r="C246" s="204" t="s">
        <v>1091</v>
      </c>
      <c r="D246" s="144" t="s">
        <v>615</v>
      </c>
      <c r="E246" s="23"/>
      <c r="F246" s="1001" t="s">
        <v>14</v>
      </c>
      <c r="G246" s="23" t="s">
        <v>14</v>
      </c>
      <c r="H246" s="835"/>
      <c r="I246" s="1574">
        <f t="shared" si="21"/>
        <v>0</v>
      </c>
      <c r="J246" s="1501"/>
      <c r="K246" s="1421">
        <f t="shared" si="22"/>
        <v>0</v>
      </c>
      <c r="L246" s="1171"/>
      <c r="M246" s="363"/>
    </row>
    <row r="247" spans="1:13" s="105" customFormat="1" ht="12" customHeight="1">
      <c r="A247" s="136" t="s">
        <v>660</v>
      </c>
      <c r="B247" s="119" t="s">
        <v>80</v>
      </c>
      <c r="C247" s="1122" t="s">
        <v>301</v>
      </c>
      <c r="D247" s="144" t="s">
        <v>404</v>
      </c>
      <c r="E247" s="23"/>
      <c r="F247" s="1001" t="s">
        <v>14</v>
      </c>
      <c r="G247" s="23" t="s">
        <v>14</v>
      </c>
      <c r="H247" s="835"/>
      <c r="I247" s="1574">
        <f t="shared" si="21"/>
        <v>0</v>
      </c>
      <c r="J247" s="1501"/>
      <c r="K247" s="1421">
        <f t="shared" si="22"/>
        <v>0</v>
      </c>
      <c r="L247" s="1171"/>
      <c r="M247" s="363"/>
    </row>
    <row r="248" spans="1:13" s="105" customFormat="1" ht="12" customHeight="1">
      <c r="A248" s="136" t="s">
        <v>661</v>
      </c>
      <c r="B248" s="119" t="s">
        <v>607</v>
      </c>
      <c r="C248" s="1123"/>
      <c r="D248" s="144" t="s">
        <v>404</v>
      </c>
      <c r="E248" s="23"/>
      <c r="F248" s="1001" t="s">
        <v>14</v>
      </c>
      <c r="G248" s="23" t="s">
        <v>14</v>
      </c>
      <c r="H248" s="835"/>
      <c r="I248" s="1574">
        <f t="shared" si="21"/>
        <v>0</v>
      </c>
      <c r="J248" s="1501"/>
      <c r="K248" s="1421">
        <f t="shared" si="22"/>
        <v>0</v>
      </c>
      <c r="L248" s="1171"/>
      <c r="M248" s="363"/>
    </row>
    <row r="249" spans="1:13" s="105" customFormat="1" ht="12" customHeight="1">
      <c r="A249" s="136" t="s">
        <v>662</v>
      </c>
      <c r="B249" s="140" t="s">
        <v>1667</v>
      </c>
      <c r="C249" s="1123"/>
      <c r="D249" s="144" t="s">
        <v>404</v>
      </c>
      <c r="E249" s="23"/>
      <c r="F249" s="1001" t="s">
        <v>14</v>
      </c>
      <c r="G249" s="23" t="s">
        <v>14</v>
      </c>
      <c r="H249" s="835"/>
      <c r="I249" s="1574">
        <f t="shared" si="21"/>
        <v>0</v>
      </c>
      <c r="J249" s="1501"/>
      <c r="K249" s="1421">
        <f t="shared" si="22"/>
        <v>0</v>
      </c>
      <c r="L249" s="1171"/>
      <c r="M249" s="362"/>
    </row>
    <row r="250" spans="1:13" s="105" customFormat="1" ht="12" customHeight="1">
      <c r="A250" s="136" t="s">
        <v>663</v>
      </c>
      <c r="B250" s="119" t="s">
        <v>521</v>
      </c>
      <c r="C250" s="1123"/>
      <c r="D250" s="144" t="s">
        <v>405</v>
      </c>
      <c r="E250" s="23">
        <v>1</v>
      </c>
      <c r="F250" s="1001" t="s">
        <v>14</v>
      </c>
      <c r="G250" s="23" t="s">
        <v>14</v>
      </c>
      <c r="H250" s="835"/>
      <c r="I250" s="1574">
        <f t="shared" si="21"/>
        <v>0</v>
      </c>
      <c r="J250" s="1501"/>
      <c r="K250" s="1421">
        <f t="shared" si="22"/>
        <v>0</v>
      </c>
      <c r="L250" s="1171"/>
      <c r="M250" s="362"/>
    </row>
    <row r="251" spans="1:13" s="105" customFormat="1" ht="12" customHeight="1">
      <c r="A251" s="136" t="s">
        <v>664</v>
      </c>
      <c r="B251" s="119" t="s">
        <v>407</v>
      </c>
      <c r="C251" s="1124"/>
      <c r="D251" s="446" t="s">
        <v>405</v>
      </c>
      <c r="E251" s="23">
        <v>1</v>
      </c>
      <c r="F251" s="1001" t="s">
        <v>14</v>
      </c>
      <c r="G251" s="23" t="s">
        <v>14</v>
      </c>
      <c r="H251" s="835"/>
      <c r="I251" s="1574">
        <f t="shared" si="21"/>
        <v>0</v>
      </c>
      <c r="J251" s="1501"/>
      <c r="K251" s="1421">
        <f t="shared" si="22"/>
        <v>0</v>
      </c>
      <c r="L251" s="1172"/>
      <c r="M251" s="362"/>
    </row>
    <row r="252" spans="1:13" s="49" customFormat="1" ht="12" customHeight="1">
      <c r="A252" s="157"/>
      <c r="B252" s="65" t="s">
        <v>1699</v>
      </c>
      <c r="C252" s="103"/>
      <c r="D252" s="71"/>
      <c r="E252" s="104"/>
      <c r="F252" s="1013"/>
      <c r="G252" s="104"/>
      <c r="H252" s="664"/>
      <c r="I252" s="1591"/>
      <c r="J252" s="1520"/>
      <c r="K252" s="1435"/>
      <c r="L252" s="26"/>
      <c r="M252" s="359"/>
    </row>
    <row r="253" spans="1:13" s="49" customFormat="1" ht="90" customHeight="1">
      <c r="A253" s="136">
        <v>3001</v>
      </c>
      <c r="B253" s="27" t="s">
        <v>288</v>
      </c>
      <c r="C253" s="28" t="s">
        <v>301</v>
      </c>
      <c r="D253" s="322" t="s">
        <v>531</v>
      </c>
      <c r="E253" s="24">
        <v>1</v>
      </c>
      <c r="F253" s="109" t="s">
        <v>286</v>
      </c>
      <c r="G253" s="24" t="s">
        <v>286</v>
      </c>
      <c r="H253" s="81"/>
      <c r="I253" s="1574">
        <f>+ROUNDUP(H253*E253,0)</f>
        <v>0</v>
      </c>
      <c r="J253" s="1501"/>
      <c r="K253" s="1421">
        <f>+I253*J253</f>
        <v>0</v>
      </c>
      <c r="L253" s="773" t="s">
        <v>858</v>
      </c>
      <c r="M253" s="359"/>
    </row>
    <row r="254" spans="1:13" s="49" customFormat="1" ht="24" customHeight="1">
      <c r="A254" s="136"/>
      <c r="B254" s="104" t="s">
        <v>1700</v>
      </c>
      <c r="C254" s="352" t="s">
        <v>301</v>
      </c>
      <c r="D254" s="59"/>
      <c r="E254" s="24"/>
      <c r="F254" s="200"/>
      <c r="G254" s="24"/>
      <c r="H254" s="81"/>
      <c r="I254" s="1575"/>
      <c r="J254" s="1480"/>
      <c r="K254" s="1423"/>
      <c r="L254" s="798" t="s">
        <v>907</v>
      </c>
      <c r="M254" s="359"/>
    </row>
    <row r="255" spans="1:13" s="108" customFormat="1" ht="36" customHeight="1">
      <c r="A255" s="444">
        <v>3200</v>
      </c>
      <c r="B255" s="34" t="s">
        <v>859</v>
      </c>
      <c r="C255" s="32" t="s">
        <v>301</v>
      </c>
      <c r="D255" s="33" t="s">
        <v>1365</v>
      </c>
      <c r="E255" s="24"/>
      <c r="F255" s="109" t="s">
        <v>286</v>
      </c>
      <c r="G255" s="24" t="s">
        <v>286</v>
      </c>
      <c r="H255" s="81"/>
      <c r="I255" s="1574">
        <f>+ROUNDUP(H255*E255,0)</f>
        <v>0</v>
      </c>
      <c r="J255" s="1501"/>
      <c r="K255" s="1421">
        <f>+I255*J255</f>
        <v>0</v>
      </c>
      <c r="L255" s="899" t="s">
        <v>922</v>
      </c>
      <c r="M255" s="362"/>
    </row>
    <row r="256" spans="1:13" s="49" customFormat="1" ht="12" customHeight="1">
      <c r="A256" s="441"/>
      <c r="B256" s="77" t="s">
        <v>921</v>
      </c>
      <c r="C256" s="94"/>
      <c r="D256" s="78"/>
      <c r="E256" s="96"/>
      <c r="F256" s="1010"/>
      <c r="G256" s="96"/>
      <c r="H256" s="831"/>
      <c r="I256" s="1592"/>
      <c r="J256" s="1517"/>
      <c r="K256" s="1434"/>
      <c r="L256" s="619"/>
      <c r="M256" s="359"/>
    </row>
    <row r="257" spans="1:13" s="49" customFormat="1" ht="24" customHeight="1">
      <c r="A257" s="441">
        <v>3201</v>
      </c>
      <c r="B257" s="27" t="s">
        <v>11</v>
      </c>
      <c r="C257" s="28" t="s">
        <v>301</v>
      </c>
      <c r="D257" s="445" t="s">
        <v>12</v>
      </c>
      <c r="E257" s="24">
        <v>1</v>
      </c>
      <c r="F257" s="109" t="s">
        <v>14</v>
      </c>
      <c r="G257" s="24" t="s">
        <v>14</v>
      </c>
      <c r="H257" s="81"/>
      <c r="I257" s="1574">
        <f>+ROUNDUP(H257*E257,0)</f>
        <v>0</v>
      </c>
      <c r="J257" s="1501"/>
      <c r="K257" s="1421">
        <f>+I257*J257</f>
        <v>0</v>
      </c>
      <c r="L257" s="26" t="s">
        <v>817</v>
      </c>
      <c r="M257" s="359"/>
    </row>
    <row r="258" spans="1:13" s="108" customFormat="1" ht="48" customHeight="1">
      <c r="A258" s="147" t="s">
        <v>783</v>
      </c>
      <c r="B258" s="31" t="s">
        <v>308</v>
      </c>
      <c r="C258" s="28" t="s">
        <v>301</v>
      </c>
      <c r="D258" s="173" t="s">
        <v>1351</v>
      </c>
      <c r="E258" s="24" t="s">
        <v>16</v>
      </c>
      <c r="F258" s="109">
        <v>100</v>
      </c>
      <c r="G258" s="24" t="s">
        <v>1847</v>
      </c>
      <c r="H258" s="81"/>
      <c r="I258" s="1566">
        <f>IF(E258=1,ROUNDUP(H258/F258,0)*E258,IF(E258=2,ROUNDUP(H258/F258,0)*E258,IF(E258=3,ROUNDUP(H258/F258,0)*E258,IF(E258=4,ROUNDUP(H258/F258,0)*E258,IF(E258=5,ROUNDUP(H258/F258,0)*E258,IF(E258=6,ROUNDUP(H258/F258,0)*E258,IF(AND(G258="1 a 6",H258=""),0,0)))))))</f>
        <v>0</v>
      </c>
      <c r="J258" s="1500"/>
      <c r="K258" s="1421">
        <f>+I258*J258</f>
        <v>0</v>
      </c>
      <c r="L258" s="35" t="s">
        <v>408</v>
      </c>
      <c r="M258" s="362"/>
    </row>
    <row r="259" spans="1:13" s="108" customFormat="1" ht="24" customHeight="1">
      <c r="A259" s="136" t="s">
        <v>728</v>
      </c>
      <c r="B259" s="34" t="s">
        <v>1772</v>
      </c>
      <c r="C259" s="32" t="s">
        <v>301</v>
      </c>
      <c r="D259" s="33" t="s">
        <v>1127</v>
      </c>
      <c r="E259" s="24" t="s">
        <v>16</v>
      </c>
      <c r="F259" s="109">
        <v>100</v>
      </c>
      <c r="G259" s="24" t="s">
        <v>1847</v>
      </c>
      <c r="H259" s="81"/>
      <c r="I259" s="1566">
        <f>IF(E259=1,ROUNDUP(H259/F259,0)*E259,IF(E259=2,ROUNDUP(H259/F259,0)*E259,IF(E259=3,ROUNDUP(H259/F259,0)*E259,IF(E259=4,ROUNDUP(H259/F259,0)*E259,IF(E259=5,ROUNDUP(H259/F259,0)*E259,IF(E259=6,ROUNDUP(H259/F259,0)*E259,IF(AND(G259="1 a 6",H259=""),0,0)))))))</f>
        <v>0</v>
      </c>
      <c r="J259" s="1500"/>
      <c r="K259" s="1421">
        <f>+I259*J259</f>
        <v>0</v>
      </c>
      <c r="L259" s="35" t="s">
        <v>1578</v>
      </c>
      <c r="M259" s="362"/>
    </row>
    <row r="260" spans="1:13" s="49" customFormat="1" ht="24" customHeight="1">
      <c r="A260" s="136" t="s">
        <v>772</v>
      </c>
      <c r="B260" s="34" t="s">
        <v>517</v>
      </c>
      <c r="C260" s="28" t="s">
        <v>301</v>
      </c>
      <c r="D260" s="33" t="s">
        <v>1355</v>
      </c>
      <c r="E260" s="24">
        <v>1</v>
      </c>
      <c r="F260" s="1011">
        <v>2000</v>
      </c>
      <c r="G260" s="24" t="s">
        <v>1847</v>
      </c>
      <c r="H260" s="81"/>
      <c r="I260" s="1566">
        <f>+ROUNDUP(H260/F260,0)*E260</f>
        <v>0</v>
      </c>
      <c r="J260" s="1500"/>
      <c r="K260" s="1421">
        <f>+I260*J260</f>
        <v>0</v>
      </c>
      <c r="L260" s="628" t="s">
        <v>1579</v>
      </c>
      <c r="M260" s="359"/>
    </row>
    <row r="261" spans="1:13" s="49" customFormat="1" ht="12" customHeight="1">
      <c r="A261" s="733" t="s">
        <v>802</v>
      </c>
      <c r="B261" s="264" t="s">
        <v>1701</v>
      </c>
      <c r="C261" s="137"/>
      <c r="D261" s="265"/>
      <c r="E261" s="40"/>
      <c r="F261" s="1022"/>
      <c r="G261" s="40"/>
      <c r="H261" s="1102"/>
      <c r="I261" s="1576"/>
      <c r="J261" s="1555"/>
      <c r="K261" s="1422"/>
      <c r="L261" s="643"/>
      <c r="M261" s="359"/>
    </row>
    <row r="262" spans="1:13" s="49" customFormat="1" ht="12" customHeight="1">
      <c r="A262" s="199"/>
      <c r="B262" s="36" t="s">
        <v>1702</v>
      </c>
      <c r="C262" s="37"/>
      <c r="D262" s="38"/>
      <c r="E262" s="40"/>
      <c r="F262" s="164"/>
      <c r="G262" s="40"/>
      <c r="H262" s="82"/>
      <c r="I262" s="1576"/>
      <c r="J262" s="1478"/>
      <c r="K262" s="1422"/>
      <c r="L262" s="596"/>
      <c r="M262" s="359"/>
    </row>
    <row r="263" spans="1:13" s="49" customFormat="1" ht="24" customHeight="1">
      <c r="A263" s="228" t="s">
        <v>1090</v>
      </c>
      <c r="B263" s="20" t="s">
        <v>612</v>
      </c>
      <c r="C263" s="113"/>
      <c r="D263" s="115"/>
      <c r="E263" s="102"/>
      <c r="F263" s="1015"/>
      <c r="G263" s="102"/>
      <c r="H263" s="1103"/>
      <c r="I263" s="1627"/>
      <c r="J263" s="1556"/>
      <c r="K263" s="1438"/>
      <c r="L263" s="631"/>
      <c r="M263" s="360"/>
    </row>
    <row r="264" spans="1:13" s="105" customFormat="1" ht="12" customHeight="1">
      <c r="A264" s="136">
        <v>5027</v>
      </c>
      <c r="B264" s="43" t="s">
        <v>20</v>
      </c>
      <c r="C264" s="41"/>
      <c r="D264" s="144" t="s">
        <v>745</v>
      </c>
      <c r="E264" s="24">
        <v>1</v>
      </c>
      <c r="F264" s="109" t="s">
        <v>244</v>
      </c>
      <c r="G264" s="24" t="s">
        <v>244</v>
      </c>
      <c r="H264" s="81"/>
      <c r="I264" s="1574">
        <f>+ROUNDUP(H264*E264,0)</f>
        <v>0</v>
      </c>
      <c r="J264" s="1501"/>
      <c r="K264" s="1421">
        <f>+I264*J264</f>
        <v>0</v>
      </c>
      <c r="L264" s="26"/>
      <c r="M264" s="362"/>
    </row>
    <row r="265" spans="1:13" s="49" customFormat="1" ht="12" customHeight="1">
      <c r="A265" s="136">
        <v>5005</v>
      </c>
      <c r="B265" s="43" t="s">
        <v>271</v>
      </c>
      <c r="C265" s="41"/>
      <c r="D265" s="47" t="s">
        <v>1339</v>
      </c>
      <c r="E265" s="24">
        <v>1</v>
      </c>
      <c r="F265" s="109" t="s">
        <v>244</v>
      </c>
      <c r="G265" s="24" t="s">
        <v>244</v>
      </c>
      <c r="H265" s="81"/>
      <c r="I265" s="1574">
        <f>+ROUNDUP(H265*E265,0)</f>
        <v>0</v>
      </c>
      <c r="J265" s="1501"/>
      <c r="K265" s="1421">
        <f>+I265*J265</f>
        <v>0</v>
      </c>
      <c r="L265" s="632"/>
      <c r="M265" s="359"/>
    </row>
    <row r="266" spans="1:13" s="105" customFormat="1" ht="12" customHeight="1">
      <c r="A266" s="199"/>
      <c r="B266" s="45" t="s">
        <v>1703</v>
      </c>
      <c r="C266" s="353"/>
      <c r="D266" s="850"/>
      <c r="E266" s="853"/>
      <c r="F266" s="850"/>
      <c r="G266" s="853"/>
      <c r="H266" s="596"/>
      <c r="I266" s="1628"/>
      <c r="J266" s="1557"/>
      <c r="K266" s="1439"/>
      <c r="L266" s="596"/>
      <c r="M266" s="362"/>
    </row>
    <row r="267" spans="1:13" s="49" customFormat="1" ht="24" customHeight="1">
      <c r="A267" s="165" t="s">
        <v>703</v>
      </c>
      <c r="B267" s="20" t="s">
        <v>294</v>
      </c>
      <c r="C267" s="46" t="s">
        <v>301</v>
      </c>
      <c r="D267" s="317" t="s">
        <v>1352</v>
      </c>
      <c r="E267" s="23">
        <v>1</v>
      </c>
      <c r="F267" s="109">
        <v>40</v>
      </c>
      <c r="G267" s="23" t="s">
        <v>1850</v>
      </c>
      <c r="H267" s="835"/>
      <c r="I267" s="1566">
        <f>+ROUNDUP(H267/F267,0)*E267</f>
        <v>0</v>
      </c>
      <c r="J267" s="1500"/>
      <c r="K267" s="1421">
        <f>+I267*J267</f>
        <v>0</v>
      </c>
      <c r="L267" s="1170" t="s">
        <v>860</v>
      </c>
      <c r="M267" s="359"/>
    </row>
    <row r="268" spans="1:13" s="49" customFormat="1" ht="24" customHeight="1">
      <c r="A268" s="165" t="s">
        <v>704</v>
      </c>
      <c r="B268" s="20" t="s">
        <v>22</v>
      </c>
      <c r="C268" s="46" t="s">
        <v>301</v>
      </c>
      <c r="D268" s="445" t="s">
        <v>214</v>
      </c>
      <c r="E268" s="23">
        <v>1</v>
      </c>
      <c r="F268" s="109">
        <v>40</v>
      </c>
      <c r="G268" s="23" t="s">
        <v>1850</v>
      </c>
      <c r="H268" s="835"/>
      <c r="I268" s="1566">
        <f>+ROUNDUP(H268/F268,0)*E268</f>
        <v>0</v>
      </c>
      <c r="J268" s="1500"/>
      <c r="K268" s="1421">
        <f>+I268*J268</f>
        <v>0</v>
      </c>
      <c r="L268" s="1171"/>
      <c r="M268" s="359"/>
    </row>
    <row r="269" spans="1:13" s="49" customFormat="1" ht="24" customHeight="1" thickBot="1">
      <c r="A269" s="734" t="s">
        <v>705</v>
      </c>
      <c r="B269" s="307" t="s">
        <v>295</v>
      </c>
      <c r="C269" s="735" t="s">
        <v>616</v>
      </c>
      <c r="D269" s="1086" t="s">
        <v>1125</v>
      </c>
      <c r="E269" s="238">
        <v>2</v>
      </c>
      <c r="F269" s="1006" t="s">
        <v>23</v>
      </c>
      <c r="G269" s="90" t="s">
        <v>1857</v>
      </c>
      <c r="H269" s="840"/>
      <c r="I269" s="1573">
        <f>+ROUNDUP(H269*E269,0)</f>
        <v>0</v>
      </c>
      <c r="J269" s="1558"/>
      <c r="K269" s="1432">
        <f>+I269*J269</f>
        <v>0</v>
      </c>
      <c r="L269" s="1410"/>
      <c r="M269" s="359"/>
    </row>
    <row r="270" ht="12" thickTop="1"/>
    <row r="271" ht="12" thickBot="1"/>
    <row r="272" spans="9:11" ht="12.75" thickBot="1" thickTop="1">
      <c r="I272" s="1177" t="s">
        <v>1887</v>
      </c>
      <c r="J272" s="1178"/>
      <c r="K272" s="940">
        <f>+SUM(K5:K269)</f>
        <v>0</v>
      </c>
    </row>
    <row r="273" ht="12" thickTop="1"/>
  </sheetData>
  <sheetProtection/>
  <mergeCells count="39">
    <mergeCell ref="I272:J272"/>
    <mergeCell ref="C154:C157"/>
    <mergeCell ref="G1:H1"/>
    <mergeCell ref="G2:G3"/>
    <mergeCell ref="H2:H3"/>
    <mergeCell ref="I1:K1"/>
    <mergeCell ref="I2:I3"/>
    <mergeCell ref="J2:J3"/>
    <mergeCell ref="K2:K3"/>
    <mergeCell ref="C243:C244"/>
    <mergeCell ref="L243:L251"/>
    <mergeCell ref="C247:C251"/>
    <mergeCell ref="L267:L269"/>
    <mergeCell ref="C225:C227"/>
    <mergeCell ref="L154:L157"/>
    <mergeCell ref="C158:C159"/>
    <mergeCell ref="L158:L159"/>
    <mergeCell ref="L225:L227"/>
    <mergeCell ref="C235:C240"/>
    <mergeCell ref="L2:L3"/>
    <mergeCell ref="L235:L240"/>
    <mergeCell ref="A1:A3"/>
    <mergeCell ref="L198:L199"/>
    <mergeCell ref="C82:C90"/>
    <mergeCell ref="L82:L90"/>
    <mergeCell ref="C114:C115"/>
    <mergeCell ref="L114:L115"/>
    <mergeCell ref="A4:L4"/>
    <mergeCell ref="C7:C8"/>
    <mergeCell ref="L136:L138"/>
    <mergeCell ref="L20:L21"/>
    <mergeCell ref="L7:L8"/>
    <mergeCell ref="C20:C21"/>
    <mergeCell ref="C136:C138"/>
    <mergeCell ref="B1:B3"/>
    <mergeCell ref="C1:C3"/>
    <mergeCell ref="D1:D3"/>
    <mergeCell ref="E1:F1"/>
    <mergeCell ref="E2:F2"/>
  </mergeCells>
  <printOptions horizontalCentered="1"/>
  <pageMargins left="0.7086614173228347" right="0.7086614173228347" top="0.7480314960629921" bottom="0.7480314960629921" header="0.31496062992125984" footer="0.31496062992125984"/>
  <pageSetup horizontalDpi="600" verticalDpi="600" orientation="landscape" paperSize="9" scale="57" r:id="rId1"/>
  <headerFooter>
    <oddHeader>&amp;L&amp;"NewsGotT,Normal"&amp;14Recomendaciones para la Redacción de Planes Control de Calidad de Materiales en los Proyectos y Obras Lineales. Versión Mayo de 2019</oddHeader>
    <oddFooter>&amp;L&amp;"NewsGotT,Normal"&amp;10JUNTA DE ANDALUCÍA
CONSEJERÍA DE FOMENTO, INFRAESTRUCTURAS Y ORDENACIÓN DEL TERRITORIO   &amp;"Times New Roman,Normal"&amp;9                                            
</oddFooter>
  </headerFooter>
  <rowBreaks count="3" manualBreakCount="3">
    <brk id="52" max="11" man="1"/>
    <brk id="160" max="11" man="1"/>
    <brk id="200" max="11" man="1"/>
  </rowBreaks>
</worksheet>
</file>

<file path=xl/worksheets/sheet7.xml><?xml version="1.0" encoding="utf-8"?>
<worksheet xmlns="http://schemas.openxmlformats.org/spreadsheetml/2006/main" xmlns:r="http://schemas.openxmlformats.org/officeDocument/2006/relationships">
  <dimension ref="A1:K34"/>
  <sheetViews>
    <sheetView zoomScalePageLayoutView="0" workbookViewId="0" topLeftCell="A1">
      <selection activeCell="F26" sqref="F26"/>
    </sheetView>
  </sheetViews>
  <sheetFormatPr defaultColWidth="12" defaultRowHeight="12"/>
  <cols>
    <col min="1" max="1" width="15.66015625" style="0" customWidth="1"/>
    <col min="2" max="3" width="15" style="0" customWidth="1"/>
    <col min="4" max="5" width="15.66015625" style="0" customWidth="1"/>
    <col min="6" max="6" width="14.66015625" style="0" customWidth="1"/>
    <col min="7" max="7" width="15.66015625" style="0" customWidth="1"/>
    <col min="8" max="8" width="16.16015625" style="0" customWidth="1"/>
    <col min="9" max="9" width="17" style="0" customWidth="1"/>
  </cols>
  <sheetData>
    <row r="1" spans="1:11" ht="12">
      <c r="A1" s="924"/>
      <c r="B1" s="924"/>
      <c r="C1" s="924"/>
      <c r="D1" s="924"/>
      <c r="E1" s="924"/>
      <c r="F1" s="924"/>
      <c r="G1" s="924"/>
      <c r="H1" s="924"/>
      <c r="I1" s="924"/>
      <c r="J1" s="1106"/>
      <c r="K1" s="1106"/>
    </row>
    <row r="2" spans="1:11" ht="15">
      <c r="A2" s="924"/>
      <c r="B2" s="924"/>
      <c r="C2" s="924"/>
      <c r="D2" s="924"/>
      <c r="E2" s="924"/>
      <c r="F2" s="924"/>
      <c r="G2" s="924"/>
      <c r="H2" s="925" t="s">
        <v>1876</v>
      </c>
      <c r="I2" s="925"/>
      <c r="J2" s="1106"/>
      <c r="K2" s="1106"/>
    </row>
    <row r="3" spans="1:11" ht="15">
      <c r="A3" s="924"/>
      <c r="B3" s="924"/>
      <c r="C3" s="924"/>
      <c r="D3" s="924"/>
      <c r="E3" s="924"/>
      <c r="F3" s="924"/>
      <c r="G3" s="924"/>
      <c r="H3" s="925" t="s">
        <v>1877</v>
      </c>
      <c r="I3" s="925"/>
      <c r="J3" s="1106"/>
      <c r="K3" s="1106"/>
    </row>
    <row r="4" spans="1:11" ht="12">
      <c r="A4" s="924"/>
      <c r="B4" s="924"/>
      <c r="C4" s="924"/>
      <c r="D4" s="924"/>
      <c r="E4" s="924"/>
      <c r="F4" s="924"/>
      <c r="G4" s="924"/>
      <c r="H4" s="924"/>
      <c r="I4" s="924"/>
      <c r="J4" s="1106"/>
      <c r="K4" s="1106"/>
    </row>
    <row r="5" spans="1:11" ht="12">
      <c r="A5" s="924"/>
      <c r="B5" s="924"/>
      <c r="C5" s="924"/>
      <c r="D5" s="924"/>
      <c r="E5" s="924"/>
      <c r="F5" s="924"/>
      <c r="G5" s="924"/>
      <c r="H5" s="924"/>
      <c r="I5" s="924"/>
      <c r="J5" s="1106"/>
      <c r="K5" s="1106"/>
    </row>
    <row r="6" spans="1:11" ht="12">
      <c r="A6" s="924"/>
      <c r="B6" s="924"/>
      <c r="C6" s="924"/>
      <c r="D6" s="924"/>
      <c r="E6" s="924"/>
      <c r="F6" s="924"/>
      <c r="G6" s="924"/>
      <c r="H6" s="924"/>
      <c r="I6" s="924"/>
      <c r="J6" s="1106"/>
      <c r="K6" s="1106"/>
    </row>
    <row r="7" spans="1:11" ht="33.75">
      <c r="A7" s="926" t="s">
        <v>1888</v>
      </c>
      <c r="B7" s="927"/>
      <c r="C7" s="927"/>
      <c r="D7" s="927"/>
      <c r="E7" s="927"/>
      <c r="F7" s="927"/>
      <c r="G7" s="927"/>
      <c r="H7" s="927"/>
      <c r="I7" s="927"/>
      <c r="J7" s="1106"/>
      <c r="K7" s="1106"/>
    </row>
    <row r="8" spans="1:11" ht="12.75">
      <c r="A8" s="927"/>
      <c r="B8" s="927"/>
      <c r="C8" s="927"/>
      <c r="D8" s="928" t="s">
        <v>1878</v>
      </c>
      <c r="E8" s="927"/>
      <c r="F8" s="927"/>
      <c r="G8" s="927"/>
      <c r="H8" s="927"/>
      <c r="I8" s="928"/>
      <c r="J8" s="1106"/>
      <c r="K8" s="1106"/>
    </row>
    <row r="9" spans="1:11" ht="12">
      <c r="A9" s="924"/>
      <c r="B9" s="924"/>
      <c r="C9" s="924"/>
      <c r="D9" s="924"/>
      <c r="E9" s="924"/>
      <c r="F9" s="924"/>
      <c r="G9" s="924"/>
      <c r="H9" s="924"/>
      <c r="I9" s="924"/>
      <c r="J9" s="1106"/>
      <c r="K9" s="1106"/>
    </row>
    <row r="10" spans="1:11" ht="12">
      <c r="A10" s="929"/>
      <c r="B10" s="929"/>
      <c r="C10" s="929"/>
      <c r="D10" s="929"/>
      <c r="E10" s="929"/>
      <c r="F10" s="929"/>
      <c r="G10" s="929"/>
      <c r="H10" s="929"/>
      <c r="I10" s="929"/>
      <c r="J10" s="1106"/>
      <c r="K10" s="1106"/>
    </row>
    <row r="11" spans="1:11" ht="12">
      <c r="A11" s="930" t="s">
        <v>1891</v>
      </c>
      <c r="B11" s="931"/>
      <c r="C11" s="931"/>
      <c r="D11" s="931"/>
      <c r="E11" s="929"/>
      <c r="F11" s="930"/>
      <c r="G11" s="931"/>
      <c r="H11" s="935">
        <f>+'MOVIMIENTO DE TIERRAS'!K239</f>
        <v>0</v>
      </c>
      <c r="I11" s="929" t="s">
        <v>1879</v>
      </c>
      <c r="J11" s="1106"/>
      <c r="K11" s="1106"/>
    </row>
    <row r="12" spans="1:11" ht="12">
      <c r="A12" s="929"/>
      <c r="B12" s="929"/>
      <c r="C12" s="929"/>
      <c r="D12" s="929"/>
      <c r="E12" s="929"/>
      <c r="F12" s="929"/>
      <c r="G12" s="929"/>
      <c r="H12" s="936"/>
      <c r="I12" s="929"/>
      <c r="J12" s="1106"/>
      <c r="K12" s="1106"/>
    </row>
    <row r="13" spans="1:11" ht="12">
      <c r="A13" s="930" t="s">
        <v>1892</v>
      </c>
      <c r="B13" s="931"/>
      <c r="C13" s="931"/>
      <c r="D13" s="929"/>
      <c r="E13" s="930"/>
      <c r="F13" s="931"/>
      <c r="G13" s="932"/>
      <c r="H13" s="935">
        <f>+'OBRAS DE DRENAJE'!K140</f>
        <v>0</v>
      </c>
      <c r="I13" s="929" t="s">
        <v>1879</v>
      </c>
      <c r="J13" s="1106"/>
      <c r="K13" s="1106"/>
    </row>
    <row r="14" spans="1:11" ht="12">
      <c r="A14" s="929"/>
      <c r="B14" s="929"/>
      <c r="C14" s="929"/>
      <c r="D14" s="929"/>
      <c r="E14" s="929"/>
      <c r="F14" s="929"/>
      <c r="G14" s="929"/>
      <c r="H14" s="936"/>
      <c r="I14" s="929"/>
      <c r="J14" s="1106"/>
      <c r="K14" s="1106"/>
    </row>
    <row r="15" spans="1:11" ht="12">
      <c r="A15" s="930" t="s">
        <v>1893</v>
      </c>
      <c r="B15" s="929"/>
      <c r="C15" s="929"/>
      <c r="D15" s="929"/>
      <c r="E15" s="929"/>
      <c r="F15" s="929"/>
      <c r="G15" s="929"/>
      <c r="H15" s="935">
        <f>+ESTRUCTURAS!K241</f>
        <v>0</v>
      </c>
      <c r="I15" s="929" t="s">
        <v>1879</v>
      </c>
      <c r="J15" s="1106"/>
      <c r="K15" s="1106"/>
    </row>
    <row r="16" spans="1:11" ht="12">
      <c r="A16" s="929"/>
      <c r="B16" s="929"/>
      <c r="C16" s="929"/>
      <c r="D16" s="929"/>
      <c r="E16" s="929"/>
      <c r="F16" s="929"/>
      <c r="G16" s="929"/>
      <c r="H16" s="936"/>
      <c r="I16" s="929"/>
      <c r="J16" s="1106"/>
      <c r="K16" s="1106"/>
    </row>
    <row r="17" spans="1:11" ht="12">
      <c r="A17" s="930" t="s">
        <v>1894</v>
      </c>
      <c r="B17" s="929"/>
      <c r="C17" s="929"/>
      <c r="D17" s="929"/>
      <c r="E17" s="929"/>
      <c r="F17" s="929"/>
      <c r="G17" s="929"/>
      <c r="H17" s="935">
        <f>+AFIRMADOS!K902</f>
        <v>0</v>
      </c>
      <c r="I17" s="929" t="s">
        <v>1879</v>
      </c>
      <c r="J17" s="1106"/>
      <c r="K17" s="1106"/>
    </row>
    <row r="18" spans="1:11" ht="12">
      <c r="A18" s="929"/>
      <c r="B18" s="929"/>
      <c r="C18" s="929"/>
      <c r="D18" s="929"/>
      <c r="E18" s="929"/>
      <c r="F18" s="929"/>
      <c r="G18" s="929"/>
      <c r="H18" s="936"/>
      <c r="I18" s="929"/>
      <c r="J18" s="1106"/>
      <c r="K18" s="1106"/>
    </row>
    <row r="19" spans="1:11" ht="12">
      <c r="A19" s="930" t="s">
        <v>1895</v>
      </c>
      <c r="B19" s="929"/>
      <c r="C19" s="929"/>
      <c r="D19" s="929"/>
      <c r="E19" s="929"/>
      <c r="F19" s="929"/>
      <c r="G19" s="929"/>
      <c r="H19" s="935">
        <f>+SEÑALIZACIÓN!K113</f>
        <v>0</v>
      </c>
      <c r="I19" s="929" t="s">
        <v>1879</v>
      </c>
      <c r="J19" s="1106"/>
      <c r="K19" s="1106"/>
    </row>
    <row r="20" spans="1:11" ht="12">
      <c r="A20" s="930"/>
      <c r="B20" s="929"/>
      <c r="C20" s="929"/>
      <c r="D20" s="929"/>
      <c r="E20" s="929"/>
      <c r="F20" s="929"/>
      <c r="G20" s="929"/>
      <c r="H20" s="936"/>
      <c r="I20" s="929"/>
      <c r="J20" s="1106"/>
      <c r="K20" s="1106"/>
    </row>
    <row r="21" spans="1:11" ht="12">
      <c r="A21" s="930" t="s">
        <v>1896</v>
      </c>
      <c r="B21" s="929"/>
      <c r="C21" s="929"/>
      <c r="D21" s="929"/>
      <c r="E21" s="929"/>
      <c r="F21" s="929"/>
      <c r="G21" s="929"/>
      <c r="H21" s="935">
        <f>+'S.FERROV'!K272</f>
        <v>0</v>
      </c>
      <c r="I21" s="929" t="s">
        <v>1879</v>
      </c>
      <c r="J21" s="1106"/>
      <c r="K21" s="1106"/>
    </row>
    <row r="22" spans="1:11" ht="12">
      <c r="A22" s="930"/>
      <c r="B22" s="929"/>
      <c r="C22" s="929"/>
      <c r="D22" s="929"/>
      <c r="E22" s="929"/>
      <c r="F22" s="929"/>
      <c r="G22" s="929"/>
      <c r="H22" s="937"/>
      <c r="I22" s="929"/>
      <c r="J22" s="1106"/>
      <c r="K22" s="1106"/>
    </row>
    <row r="23" spans="1:11" ht="12.75">
      <c r="A23" s="927"/>
      <c r="B23" s="927"/>
      <c r="C23" s="933"/>
      <c r="D23" s="933" t="s">
        <v>1897</v>
      </c>
      <c r="E23" s="933"/>
      <c r="F23" s="927"/>
      <c r="G23" s="927"/>
      <c r="H23" s="938">
        <f>+SUM(H11:H21)</f>
        <v>0</v>
      </c>
      <c r="I23" s="933" t="s">
        <v>1879</v>
      </c>
      <c r="J23" s="1106"/>
      <c r="K23" s="1106"/>
    </row>
    <row r="24" spans="1:11" ht="12">
      <c r="A24" s="924"/>
      <c r="B24" s="924"/>
      <c r="C24" s="924"/>
      <c r="D24" s="924"/>
      <c r="E24" s="924"/>
      <c r="F24" s="924"/>
      <c r="G24" s="924"/>
      <c r="H24" s="939"/>
      <c r="I24" s="924"/>
      <c r="J24" s="1106"/>
      <c r="K24" s="1106"/>
    </row>
    <row r="25" spans="1:11" ht="12.75">
      <c r="A25" s="924"/>
      <c r="B25" s="924"/>
      <c r="C25" s="924"/>
      <c r="D25" s="933"/>
      <c r="E25" s="933"/>
      <c r="F25" s="933" t="s">
        <v>1904</v>
      </c>
      <c r="G25" s="933"/>
      <c r="H25" s="938">
        <f>ROUND(0.21*H23,2)</f>
        <v>0</v>
      </c>
      <c r="I25" s="933" t="s">
        <v>1879</v>
      </c>
      <c r="J25" s="1106"/>
      <c r="K25" s="1106"/>
    </row>
    <row r="26" spans="1:11" ht="12">
      <c r="A26" s="924"/>
      <c r="B26" s="924"/>
      <c r="C26" s="924"/>
      <c r="D26" s="924"/>
      <c r="E26" s="924"/>
      <c r="F26" s="924"/>
      <c r="G26" s="924"/>
      <c r="H26" s="939"/>
      <c r="I26" s="924"/>
      <c r="J26" s="1106"/>
      <c r="K26" s="1106"/>
    </row>
    <row r="27" spans="1:11" ht="12.75">
      <c r="A27" s="924"/>
      <c r="B27" s="924"/>
      <c r="C27" s="924"/>
      <c r="D27" s="933"/>
      <c r="E27" s="933"/>
      <c r="F27" s="933" t="s">
        <v>1880</v>
      </c>
      <c r="G27" s="933"/>
      <c r="H27" s="938">
        <f>+H23+H25</f>
        <v>0</v>
      </c>
      <c r="I27" s="933" t="s">
        <v>1879</v>
      </c>
      <c r="J27" s="1106"/>
      <c r="K27" s="1106"/>
    </row>
    <row r="28" spans="1:11" ht="12">
      <c r="A28" s="924"/>
      <c r="B28" s="924"/>
      <c r="C28" s="924"/>
      <c r="D28" s="924"/>
      <c r="E28" s="924"/>
      <c r="F28" s="924"/>
      <c r="G28" s="924"/>
      <c r="H28" s="924"/>
      <c r="I28" s="924"/>
      <c r="J28" s="1106"/>
      <c r="K28" s="1106"/>
    </row>
    <row r="29" spans="1:11" ht="15" customHeight="1">
      <c r="A29" s="934" t="s">
        <v>1881</v>
      </c>
      <c r="B29" s="924"/>
      <c r="C29" s="924"/>
      <c r="D29" s="924"/>
      <c r="E29" s="934"/>
      <c r="F29" s="924"/>
      <c r="G29" s="924"/>
      <c r="H29" s="934" t="s">
        <v>1889</v>
      </c>
      <c r="I29" s="924"/>
      <c r="J29" s="924"/>
      <c r="K29" s="924"/>
    </row>
    <row r="30" spans="1:11" ht="15">
      <c r="A30" s="934"/>
      <c r="B30" s="924"/>
      <c r="C30" s="924"/>
      <c r="D30" s="924"/>
      <c r="E30" s="924"/>
      <c r="F30" s="924"/>
      <c r="G30" s="924"/>
      <c r="H30" s="924"/>
      <c r="I30" s="924"/>
      <c r="J30" s="924"/>
      <c r="K30" s="924"/>
    </row>
    <row r="31" spans="1:11" ht="15">
      <c r="A31" s="934"/>
      <c r="B31" s="924"/>
      <c r="C31" s="924"/>
      <c r="D31" s="924"/>
      <c r="E31" s="924"/>
      <c r="F31" s="924"/>
      <c r="G31" s="924"/>
      <c r="H31" s="924"/>
      <c r="I31" s="924"/>
      <c r="J31" s="924"/>
      <c r="K31" s="924"/>
    </row>
    <row r="32" spans="1:11" ht="15">
      <c r="A32" s="934"/>
      <c r="B32" s="924"/>
      <c r="C32" s="924"/>
      <c r="D32" s="924"/>
      <c r="E32" s="934"/>
      <c r="F32" s="924"/>
      <c r="G32" s="924"/>
      <c r="H32" s="924"/>
      <c r="I32" s="924"/>
      <c r="J32" s="924"/>
      <c r="K32" s="924"/>
    </row>
    <row r="33" spans="1:11" ht="15">
      <c r="A33" s="934" t="s">
        <v>1882</v>
      </c>
      <c r="B33" s="924"/>
      <c r="C33" s="924"/>
      <c r="D33" s="924"/>
      <c r="E33" s="924"/>
      <c r="F33" s="924"/>
      <c r="G33" s="924"/>
      <c r="H33" s="934" t="s">
        <v>1882</v>
      </c>
      <c r="I33" s="924"/>
      <c r="J33" s="924"/>
      <c r="K33" s="924"/>
    </row>
    <row r="34" spans="1:11" ht="15">
      <c r="A34" s="934" t="s">
        <v>1890</v>
      </c>
      <c r="B34" s="924"/>
      <c r="C34" s="924"/>
      <c r="D34" s="924"/>
      <c r="E34" s="924"/>
      <c r="F34" s="924"/>
      <c r="G34" s="924"/>
      <c r="H34" s="934" t="s">
        <v>1890</v>
      </c>
      <c r="I34" s="924"/>
      <c r="J34" s="924"/>
      <c r="K34" s="924"/>
    </row>
  </sheetData>
  <sheetProtection/>
  <printOptions horizontalCentered="1"/>
  <pageMargins left="0.7086614173228347" right="0.7086614173228347" top="0.7480314960629921" bottom="0.7480314960629921" header="0.31496062992125984" footer="0.31496062992125984"/>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Mª Jose Sierra Lopez</dc:creator>
  <cp:keywords/>
  <dc:description/>
  <cp:lastModifiedBy>mjsierra</cp:lastModifiedBy>
  <cp:lastPrinted>2018-06-19T10:47:54Z</cp:lastPrinted>
  <dcterms:created xsi:type="dcterms:W3CDTF">1998-12-21T09:38:10Z</dcterms:created>
  <dcterms:modified xsi:type="dcterms:W3CDTF">2020-05-21T06:29:50Z</dcterms:modified>
  <cp:category/>
  <cp:version/>
  <cp:contentType/>
  <cp:contentStatus/>
</cp:coreProperties>
</file>